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420" windowHeight="4740" activeTab="0"/>
  </bookViews>
  <sheets>
    <sheet name="PROJEKTY UE" sheetId="1" r:id="rId1"/>
  </sheets>
  <definedNames>
    <definedName name="_xlnm.Print_Area" localSheetId="0">'PROJEKTY UE'!$A$1:$R$287</definedName>
  </definedNames>
  <calcPr fullCalcOnLoad="1"/>
</workbook>
</file>

<file path=xl/sharedStrings.xml><?xml version="1.0" encoding="utf-8"?>
<sst xmlns="http://schemas.openxmlformats.org/spreadsheetml/2006/main" count="449" uniqueCount="124">
  <si>
    <t>15.</t>
  </si>
  <si>
    <t>16.</t>
  </si>
  <si>
    <t>17.</t>
  </si>
  <si>
    <t>Projekt</t>
  </si>
  <si>
    <t>Klasyfikacja (dział, rozdział)</t>
  </si>
  <si>
    <t>Wydatki w okresie realizacji projektu (całkowita wartość Projektu)</t>
  </si>
  <si>
    <t>Planowane wydatki</t>
  </si>
  <si>
    <t>środki z budżetu krajowego</t>
  </si>
  <si>
    <t xml:space="preserve">środki budżetu UE               </t>
  </si>
  <si>
    <t>Wydatki razem</t>
  </si>
  <si>
    <t>Środki z budżetu UE</t>
  </si>
  <si>
    <t>w tym źródła finansowania:</t>
  </si>
  <si>
    <t>obligacje</t>
  </si>
  <si>
    <t>pożyczki                         i kredyty</t>
  </si>
  <si>
    <t>pozostałe</t>
  </si>
  <si>
    <t>nazwa projektu:</t>
  </si>
  <si>
    <t>13.</t>
  </si>
  <si>
    <t>14.</t>
  </si>
  <si>
    <t>Lp.</t>
  </si>
  <si>
    <t>w tym: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</si>
  <si>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</si>
  <si>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</si>
  <si>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</si>
  <si>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</si>
  <si>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</si>
  <si>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</si>
  <si>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</si>
  <si>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</si>
  <si>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</si>
  <si>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</si>
  <si>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</t>
  </si>
  <si>
    <t>II</t>
  </si>
  <si>
    <t>11.</t>
  </si>
  <si>
    <t>Klasyfikacja wydatków strukturalnych (Obszar/       Kategoria/  Podkategoria interwencji funduszy strukturalnych</t>
  </si>
  <si>
    <t>Wydatki majątkowe razem</t>
  </si>
  <si>
    <t>x</t>
  </si>
  <si>
    <t>Wydatki bieżące razem</t>
  </si>
  <si>
    <t>2.1</t>
  </si>
  <si>
    <r>
      <t xml:space="preserve">Program: </t>
    </r>
    <r>
      <rPr>
        <sz val="10"/>
        <rFont val="Times New Roman"/>
        <family val="1"/>
      </rPr>
      <t xml:space="preserve"> Program Operacyjny Kapitał Ludzki</t>
    </r>
  </si>
  <si>
    <r>
      <t xml:space="preserve">Priorytet:  </t>
    </r>
    <r>
      <rPr>
        <sz val="10"/>
        <rFont val="Times New Roman"/>
        <family val="1"/>
      </rPr>
      <t>VI. Rynek pracy otwarty dla wszystkich</t>
    </r>
  </si>
  <si>
    <t>853       85333</t>
  </si>
  <si>
    <t>OGÓŁEM (I+II)</t>
  </si>
  <si>
    <t>12.</t>
  </si>
  <si>
    <t>Środki z budżetu krajowego</t>
  </si>
  <si>
    <r>
      <t>Instytucja Zarządzająca:</t>
    </r>
    <r>
      <rPr>
        <sz val="10"/>
        <rFont val="Times New Roman"/>
        <family val="1"/>
      </rPr>
      <t xml:space="preserve"> Departament Zarządzania Europejskim Funduszem Społecznym w Ministerstwie Rozwoju Regionalnego</t>
    </r>
  </si>
  <si>
    <t>801       80195</t>
  </si>
  <si>
    <t>18.</t>
  </si>
  <si>
    <t>(6+7+8)</t>
  </si>
  <si>
    <t>(10+14)</t>
  </si>
  <si>
    <t>(11+12+13)</t>
  </si>
  <si>
    <t>(15+16+17+18)</t>
  </si>
  <si>
    <r>
      <t>inne środki</t>
    </r>
    <r>
      <rPr>
        <vertAlign val="superscript"/>
        <sz val="9"/>
        <rFont val="Times New Roman"/>
        <family val="1"/>
      </rPr>
      <t>2)</t>
    </r>
  </si>
  <si>
    <r>
      <t>pozostałe</t>
    </r>
    <r>
      <rPr>
        <vertAlign val="superscript"/>
        <sz val="9"/>
        <rFont val="Times New Roman"/>
        <family val="1"/>
      </rPr>
      <t>3)</t>
    </r>
  </si>
  <si>
    <t>pożyczki wyprzedzające finansowanie</t>
  </si>
  <si>
    <t>XII. Poprawa jakości kapitału ludzkiego</t>
  </si>
  <si>
    <t>73. Działania na rzecz zwiększenia udziału w kształceniu i szkoleniu przez całe życie, w szczególności poprzez przedsięwzięcia na rzecz ograniczenia przedwczesnej rezygnacji z dalszej nauki w szkole, minimalizowania dyskryminacji ze względu na płeć oraz poprawy jakości i dostępu kształcenia na poziomie podstawowym, gimnazjalnym i ponadgimnazjalnym oraz kształcenia i szkoleń na poziomie wyższym</t>
  </si>
  <si>
    <r>
      <t xml:space="preserve">Priorytet: </t>
    </r>
    <r>
      <rPr>
        <sz val="10"/>
        <rFont val="Times New Roman"/>
        <family val="1"/>
      </rPr>
      <t xml:space="preserve"> IX. Rozwój wykształcenia i kompetencji         w regionach </t>
    </r>
  </si>
  <si>
    <r>
      <t>Działanie: 9.2.</t>
    </r>
    <r>
      <rPr>
        <sz val="10"/>
        <rFont val="Times New Roman"/>
        <family val="1"/>
      </rPr>
      <t xml:space="preserve"> Podniesienie atrakcyjności i jakości szkolnictwa zawodowego</t>
    </r>
  </si>
  <si>
    <r>
      <t>2)</t>
    </r>
    <r>
      <rPr>
        <sz val="11"/>
        <rFont val="Times New Roman"/>
        <family val="1"/>
      </rPr>
      <t xml:space="preserve">   środki z Funduszu Pracy, PFRON</t>
    </r>
  </si>
  <si>
    <r>
      <t>3)</t>
    </r>
    <r>
      <rPr>
        <sz val="11"/>
        <rFont val="Times New Roman"/>
        <family val="1"/>
      </rPr>
      <t xml:space="preserve">   środki własne JST, współfinansowanie z budżetu państwa</t>
    </r>
  </si>
  <si>
    <r>
      <t>1)</t>
    </r>
    <r>
      <rPr>
        <sz val="11"/>
        <rFont val="Times New Roman"/>
        <family val="1"/>
      </rPr>
      <t xml:space="preserve">   wydatki obejmują wydatki bieżące i majątkowe (dotyczące inwestycji rocznych i ujętych w Wieloletniej Prognozie Finansowej Powiatu Pabianickiego)</t>
    </r>
  </si>
  <si>
    <t>o których mowa w art. 5 ust. 1 pkt. 2 i 3 ustawy o finansach publicznych</t>
  </si>
  <si>
    <t xml:space="preserve">&gt; dochody z budżetu UE: </t>
  </si>
  <si>
    <t>&gt; dochody z budżetu państwa:</t>
  </si>
  <si>
    <t>68. Wsparcie oraz promocja przedsiębiorczości i samozatrudnienia</t>
  </si>
  <si>
    <r>
      <t xml:space="preserve">Działanie:  </t>
    </r>
    <r>
      <rPr>
        <sz val="10"/>
        <rFont val="Times New Roman"/>
        <family val="1"/>
      </rPr>
      <t>6.2. Wsparcie oraz promocja przedsiębiorczości i samozatrudnienia</t>
    </r>
  </si>
  <si>
    <t>Młodzi Niezależni</t>
  </si>
  <si>
    <t>2.2</t>
  </si>
  <si>
    <t>2.3</t>
  </si>
  <si>
    <t>2.4</t>
  </si>
  <si>
    <t>razem rok 2012</t>
  </si>
  <si>
    <t>razem rok 2013</t>
  </si>
  <si>
    <t>razem rok 2014</t>
  </si>
  <si>
    <t>2.5</t>
  </si>
  <si>
    <t>X.  Poprawa dostępu do zatrudnienia i jego trwałości</t>
  </si>
  <si>
    <t>2.6</t>
  </si>
  <si>
    <t>PWP Kształcenie modułowe - szansą edukacyjnego rozwoju</t>
  </si>
  <si>
    <t>razem rok 2015</t>
  </si>
  <si>
    <t>2015 rok:</t>
  </si>
  <si>
    <t>2.7</t>
  </si>
  <si>
    <t>Inwestycja w szkołę - inwestycją w fachowca</t>
  </si>
  <si>
    <t>Energia odnawialna - dziedzina przyszłości</t>
  </si>
  <si>
    <t>Branże przyszłości - gwarancją rozwoju i sukcesu</t>
  </si>
  <si>
    <t>Rady Powiatu Pabianickiego</t>
  </si>
  <si>
    <t>2.8</t>
  </si>
  <si>
    <t>Rekiny biznesu</t>
  </si>
  <si>
    <r>
      <t>Działanie: 9.4.</t>
    </r>
    <r>
      <rPr>
        <sz val="10"/>
        <rFont val="Times New Roman"/>
        <family val="1"/>
      </rPr>
      <t xml:space="preserve"> Wysoko wykwalifikowane kadry systemu oświaty</t>
    </r>
  </si>
  <si>
    <t>72. Opracowywanie, uruchomienie i wdrożenie reform systemów kształcenia i szkolenia celem zwiększenia zdolności do zatrudnienia, zwiększenia stopnia dostosowania systemów kształcenia i szkolenia do potrzeb rynku pracy oraz systematycznego podnoszenia kwalifikacji kadry systemu oświaty w perspektywie gospodarki opartej na innowacji i wiedzy</t>
  </si>
  <si>
    <t>Doskonalenie kompetencji nauczycieli kluczem do sukcesów uczniów powiatu pabianickiego</t>
  </si>
  <si>
    <t>&gt; środki własne powiatu:</t>
  </si>
  <si>
    <t xml:space="preserve">1) źródła finansowania wydatków w kwocie: </t>
  </si>
  <si>
    <t xml:space="preserve">2) źródła finansowania wydatków w kwocie: </t>
  </si>
  <si>
    <r>
      <t>Działanie:  3.5</t>
    </r>
    <r>
      <rPr>
        <sz val="10"/>
        <rFont val="Times New Roman"/>
        <family val="1"/>
      </rPr>
      <t xml:space="preserve"> Kompleksowe wspomaganie rozwoju szkół</t>
    </r>
  </si>
  <si>
    <t>Nowy system doskonalenia nauczycieli powiatu pabianickiego</t>
  </si>
  <si>
    <r>
      <t>Priorytet:  III</t>
    </r>
    <r>
      <rPr>
        <sz val="10"/>
        <rFont val="Times New Roman"/>
        <family val="1"/>
      </rPr>
      <t>. Wysoka jakość systemu oświaty</t>
    </r>
  </si>
  <si>
    <t>pożyczki i kredyty</t>
  </si>
  <si>
    <r>
      <t>Wydatki</t>
    </r>
    <r>
      <rPr>
        <b/>
        <vertAlign val="superscript"/>
        <sz val="16"/>
        <rFont val="Times New Roman"/>
        <family val="1"/>
      </rPr>
      <t>1)</t>
    </r>
    <r>
      <rPr>
        <b/>
        <sz val="16"/>
        <rFont val="Times New Roman"/>
        <family val="1"/>
      </rPr>
      <t xml:space="preserve"> na programy i projekty realizowane przy współfinansowaniu ze środków,</t>
    </r>
  </si>
  <si>
    <t>do Uchwały nr …………….</t>
  </si>
  <si>
    <t>z dnia ……………………</t>
  </si>
  <si>
    <t>2015 r.</t>
  </si>
  <si>
    <r>
      <t>Priorytet:  IX</t>
    </r>
    <r>
      <rPr>
        <sz val="10"/>
        <rFont val="Times New Roman"/>
        <family val="1"/>
      </rPr>
      <t>. Rozwój wykształcenia i kompetencji w regionach</t>
    </r>
  </si>
  <si>
    <r>
      <t>Działanie:  9.2</t>
    </r>
    <r>
      <rPr>
        <sz val="10"/>
        <rFont val="Times New Roman"/>
        <family val="1"/>
      </rPr>
      <t xml:space="preserve"> Podniesienie atrakcyjności i jakości szkolnictwa zawodowego</t>
    </r>
  </si>
  <si>
    <r>
      <t>Instytucja Zarządzająca:</t>
    </r>
    <r>
      <rPr>
        <sz val="10"/>
        <rFont val="Times New Roman"/>
        <family val="1"/>
      </rPr>
      <t xml:space="preserve"> Departament Europejskiego Funduszu Społecznego w Ministerstwie Infrastruktury i Rozwoju</t>
    </r>
  </si>
  <si>
    <r>
      <t xml:space="preserve">Wszyscy mamy równe szanse </t>
    </r>
    <r>
      <rPr>
        <sz val="10"/>
        <rFont val="Times New Roman"/>
        <family val="1"/>
      </rPr>
      <t>(projekt partnerski)</t>
    </r>
  </si>
  <si>
    <t>Załącznik nr 5</t>
  </si>
  <si>
    <t>BUDŻET POWIATU PABIANICKIEGO NA 2015 ROK</t>
  </si>
  <si>
    <t>2.10</t>
  </si>
  <si>
    <t>65.  Modernizacja i wzmacnianie instytucji rynku pracy</t>
  </si>
  <si>
    <r>
      <t xml:space="preserve">Działanie:  </t>
    </r>
    <r>
      <rPr>
        <sz val="10"/>
        <rFont val="Times New Roman"/>
        <family val="1"/>
      </rPr>
      <t>6.1 Poprawa dostępu do zatrudnienia oraz wspieranie aktywizacji zawodowej w regionie</t>
    </r>
  </si>
  <si>
    <r>
      <t xml:space="preserve">Poddziałanie: </t>
    </r>
    <r>
      <rPr>
        <sz val="10"/>
        <rFont val="Times New Roman"/>
        <family val="1"/>
      </rPr>
      <t>6.1.2 Wsparcie powiatowych i wojewódzkich urzędów pracy w realizacji zadań na rzecz aktywizacji zawodowej osób bezrobotnych w regionie</t>
    </r>
  </si>
  <si>
    <t>Skuteczny Urząd - 6</t>
  </si>
  <si>
    <t>2.9</t>
  </si>
  <si>
    <t xml:space="preserve">&gt; przychody budżetu: </t>
  </si>
  <si>
    <t>XI.  Poprawa integracji społecznej osób w niekorzystnej sytuacji życiowej</t>
  </si>
  <si>
    <r>
      <t xml:space="preserve">Priorytet: </t>
    </r>
    <r>
      <rPr>
        <sz val="10"/>
        <rFont val="Times New Roman"/>
        <family val="1"/>
      </rPr>
      <t>VII. Promocja integracji społecznej</t>
    </r>
  </si>
  <si>
    <t>71. Ścieżki integracji i powrotu do zatrudnienia dla osób w gorszym położeniu; zwalczanie dyskryminacji w dostępie do rynku pracy i rozwoju kariery zawodowej oraz promowanie akceptacji dla różnorodności w miejscu pracy</t>
  </si>
  <si>
    <r>
      <t xml:space="preserve">Działanie: </t>
    </r>
    <r>
      <rPr>
        <sz val="10"/>
        <rFont val="Times New Roman"/>
        <family val="1"/>
      </rPr>
      <t xml:space="preserve"> 7.1 Rozwój i upowszechnianie aktywnej integracji</t>
    </r>
  </si>
  <si>
    <r>
      <t xml:space="preserve">Poddziałanie: </t>
    </r>
    <r>
      <rPr>
        <sz val="10"/>
        <rFont val="Times New Roman"/>
        <family val="1"/>
      </rPr>
      <t xml:space="preserve">7.1.2 Rozwój i upowszechnianie aktywnej integracji przez powiatowe centra pomocy rodzinie </t>
    </r>
  </si>
  <si>
    <t>852         853</t>
  </si>
  <si>
    <t>Równe szanse</t>
  </si>
  <si>
    <t>2.11</t>
  </si>
  <si>
    <t>razem rok 2009</t>
  </si>
  <si>
    <t>razem rok 2010</t>
  </si>
  <si>
    <t>razem rok 2011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</si>
</sst>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\ _z_ł_-;\-* #,##0.0\ _z_ł_-;_-* &quot;-&quot;?\ _z_ł_-;_-@_-"/>
    <numFmt numFmtId="167" formatCode="0.0"/>
    <numFmt numFmtId="168" formatCode="_-* #,##0.000\ _z_ł_-;\-* #,##0.000\ _z_ł_-;_-* &quot;-&quot;??\ _z_ł_-;_-@_-"/>
    <numFmt numFmtId="169" formatCode="0.0%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0.000"/>
    <numFmt numFmtId="173" formatCode="0.0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_z_ł_-;\-* #,##0._z_ł_-;_-* \-??\ _z_ł_-;_-@_-"/>
    <numFmt numFmtId="179" formatCode="#,##0\ _z_ł"/>
    <numFmt numFmtId="180" formatCode="_-* #,##0._z_ł_-;\-* #,##0._z_ł_-;_-* &quot;- &quot;_z_ł_-;_-@_-"/>
    <numFmt numFmtId="181" formatCode="_-* #,##0.0\ _z_ł_-;\-* #,##0.0\ _z_ł_-;_-* &quot;-&quot;\ _z_ł_-;_-@_-"/>
    <numFmt numFmtId="182" formatCode="_-* #,##0.00\ _z_ł_-;\-* #,##0.00\ _z_ł_-;_-* &quot;-&quot;\ _z_ł_-;_-@_-"/>
    <numFmt numFmtId="183" formatCode="_-* #,##0.000\ _z_ł_-;\-* #,##0.000\ _z_ł_-;_-* &quot;-&quot;\ _z_ł_-;_-@_-"/>
    <numFmt numFmtId="184" formatCode="_-* #,##0.0000\ _z_ł_-;\-* #,##0.0000\ _z_ł_-;_-* &quot;-&quot;\ _z_ł_-;_-@_-"/>
    <numFmt numFmtId="185" formatCode="0.000000"/>
    <numFmt numFmtId="186" formatCode="0.00000"/>
    <numFmt numFmtId="187" formatCode="_-* #,##0.0000\ _z_ł_-;\-* #,##0.0000\ _z_ł_-;_-* &quot;-&quot;??\ _z_ł_-;_-@_-"/>
    <numFmt numFmtId="188" formatCode="#,##0_ ;\-#,##0\ "/>
    <numFmt numFmtId="189" formatCode="[$-415]d\ mmmm\ yyyy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sz val="10"/>
      <color indexed="10"/>
      <name val="Times New Roman"/>
      <family val="1"/>
    </font>
    <font>
      <sz val="8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Arial CE"/>
      <family val="0"/>
    </font>
    <font>
      <b/>
      <i/>
      <sz val="12"/>
      <name val="Times New Roman"/>
      <family val="1"/>
    </font>
    <font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b/>
      <u val="singleAccounting"/>
      <sz val="12"/>
      <color indexed="9"/>
      <name val="Times New Roman"/>
      <family val="1"/>
    </font>
    <font>
      <b/>
      <u val="singleAccounting"/>
      <sz val="12"/>
      <name val="Times New Roman"/>
      <family val="1"/>
    </font>
    <font>
      <sz val="7"/>
      <color indexed="10"/>
      <name val="Times New Roman"/>
      <family val="1"/>
    </font>
    <font>
      <sz val="9"/>
      <color indexed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 CE"/>
      <family val="0"/>
    </font>
    <font>
      <b/>
      <sz val="14"/>
      <color indexed="9"/>
      <name val="Times New Roman"/>
      <family val="1"/>
    </font>
    <font>
      <b/>
      <sz val="10"/>
      <color indexed="9"/>
      <name val="Arial CE"/>
      <family val="0"/>
    </font>
    <font>
      <b/>
      <sz val="9"/>
      <color indexed="9"/>
      <name val="Arial CE"/>
      <family val="0"/>
    </font>
    <font>
      <b/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3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1" fontId="3" fillId="0" borderId="0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41" fontId="3" fillId="0" borderId="0" xfId="0" applyNumberFormat="1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6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78" fontId="3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1" fontId="3" fillId="0" borderId="27" xfId="0" applyNumberFormat="1" applyFont="1" applyFill="1" applyBorder="1" applyAlignment="1">
      <alignment horizontal="right" vertical="center"/>
    </xf>
    <xf numFmtId="182" fontId="3" fillId="0" borderId="28" xfId="42" applyNumberFormat="1" applyFont="1" applyFill="1" applyBorder="1" applyAlignment="1" applyProtection="1">
      <alignment horizontal="right" vertical="center"/>
      <protection/>
    </xf>
    <xf numFmtId="41" fontId="3" fillId="0" borderId="20" xfId="0" applyNumberFormat="1" applyFont="1" applyFill="1" applyBorder="1" applyAlignment="1">
      <alignment horizontal="right" vertical="center"/>
    </xf>
    <xf numFmtId="182" fontId="3" fillId="0" borderId="27" xfId="0" applyNumberFormat="1" applyFont="1" applyFill="1" applyBorder="1" applyAlignment="1">
      <alignment horizontal="right" vertical="center"/>
    </xf>
    <xf numFmtId="182" fontId="3" fillId="0" borderId="20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30" xfId="0" applyNumberFormat="1" applyFont="1" applyFill="1" applyBorder="1" applyAlignment="1">
      <alignment horizontal="right" vertical="center"/>
    </xf>
    <xf numFmtId="182" fontId="3" fillId="0" borderId="12" xfId="4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right"/>
    </xf>
    <xf numFmtId="182" fontId="3" fillId="0" borderId="31" xfId="42" applyNumberFormat="1" applyFont="1" applyFill="1" applyBorder="1" applyAlignment="1" applyProtection="1">
      <alignment horizontal="right" vertical="center"/>
      <protection/>
    </xf>
    <xf numFmtId="182" fontId="3" fillId="0" borderId="27" xfId="0" applyNumberFormat="1" applyFont="1" applyFill="1" applyBorder="1" applyAlignment="1">
      <alignment vertical="center"/>
    </xf>
    <xf numFmtId="182" fontId="3" fillId="0" borderId="20" xfId="42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43" fontId="3" fillId="0" borderId="27" xfId="42" applyFont="1" applyFill="1" applyBorder="1" applyAlignment="1">
      <alignment horizontal="right" vertical="center"/>
    </xf>
    <xf numFmtId="43" fontId="3" fillId="0" borderId="27" xfId="42" applyFont="1" applyFill="1" applyBorder="1" applyAlignment="1">
      <alignment vertical="center"/>
    </xf>
    <xf numFmtId="43" fontId="3" fillId="0" borderId="28" xfId="42" applyFont="1" applyFill="1" applyBorder="1" applyAlignment="1" applyProtection="1">
      <alignment horizontal="right" vertical="center"/>
      <protection/>
    </xf>
    <xf numFmtId="43" fontId="3" fillId="0" borderId="20" xfId="42" applyFont="1" applyFill="1" applyBorder="1" applyAlignment="1">
      <alignment horizontal="right" vertical="center"/>
    </xf>
    <xf numFmtId="0" fontId="33" fillId="0" borderId="0" xfId="0" applyFont="1" applyBorder="1" applyAlignment="1">
      <alignment/>
    </xf>
    <xf numFmtId="0" fontId="10" fillId="0" borderId="0" xfId="0" applyFont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44" fontId="3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4" fontId="34" fillId="0" borderId="0" xfId="0" applyNumberFormat="1" applyFont="1" applyFill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33" xfId="0" applyFont="1" applyBorder="1" applyAlignment="1">
      <alignment horizontal="center" vertical="center"/>
    </xf>
    <xf numFmtId="182" fontId="3" fillId="0" borderId="28" xfId="0" applyNumberFormat="1" applyFont="1" applyFill="1" applyBorder="1" applyAlignment="1">
      <alignment horizontal="right" vertical="center"/>
    </xf>
    <xf numFmtId="41" fontId="3" fillId="0" borderId="28" xfId="0" applyNumberFormat="1" applyFont="1" applyFill="1" applyBorder="1" applyAlignment="1">
      <alignment horizontal="right" vertical="center"/>
    </xf>
    <xf numFmtId="182" fontId="3" fillId="0" borderId="34" xfId="0" applyNumberFormat="1" applyFont="1" applyFill="1" applyBorder="1" applyAlignment="1">
      <alignment horizontal="right" vertical="center"/>
    </xf>
    <xf numFmtId="43" fontId="3" fillId="0" borderId="0" xfId="42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82" fontId="3" fillId="0" borderId="21" xfId="42" applyNumberFormat="1" applyFont="1" applyFill="1" applyBorder="1" applyAlignment="1" applyProtection="1">
      <alignment horizontal="right" vertical="center"/>
      <protection/>
    </xf>
    <xf numFmtId="182" fontId="3" fillId="0" borderId="0" xfId="42" applyNumberFormat="1" applyFont="1" applyFill="1" applyBorder="1" applyAlignment="1" applyProtection="1">
      <alignment horizontal="right" vertical="center"/>
      <protection/>
    </xf>
    <xf numFmtId="182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3" fontId="35" fillId="0" borderId="0" xfId="0" applyNumberFormat="1" applyFont="1" applyAlignment="1">
      <alignment/>
    </xf>
    <xf numFmtId="0" fontId="7" fillId="0" borderId="3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2" fontId="3" fillId="0" borderId="31" xfId="0" applyNumberFormat="1" applyFont="1" applyFill="1" applyBorder="1" applyAlignment="1">
      <alignment horizontal="right" vertical="center"/>
    </xf>
    <xf numFmtId="43" fontId="3" fillId="0" borderId="31" xfId="42" applyFont="1" applyFill="1" applyBorder="1" applyAlignment="1">
      <alignment horizontal="right" vertical="center"/>
    </xf>
    <xf numFmtId="43" fontId="3" fillId="0" borderId="31" xfId="42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horizontal="right" vertical="center"/>
    </xf>
    <xf numFmtId="182" fontId="3" fillId="0" borderId="36" xfId="0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43" fontId="4" fillId="0" borderId="37" xfId="42" applyFont="1" applyBorder="1" applyAlignment="1">
      <alignment horizontal="right" vertical="center"/>
    </xf>
    <xf numFmtId="43" fontId="4" fillId="0" borderId="38" xfId="42" applyFont="1" applyBorder="1" applyAlignment="1">
      <alignment horizontal="right" vertical="center"/>
    </xf>
    <xf numFmtId="182" fontId="4" fillId="0" borderId="31" xfId="42" applyNumberFormat="1" applyFont="1" applyFill="1" applyBorder="1" applyAlignment="1" applyProtection="1">
      <alignment horizontal="right" vertical="center"/>
      <protection/>
    </xf>
    <xf numFmtId="0" fontId="3" fillId="0" borderId="39" xfId="0" applyFont="1" applyBorder="1" applyAlignment="1">
      <alignment horizontal="center" vertical="center"/>
    </xf>
    <xf numFmtId="182" fontId="4" fillId="0" borderId="12" xfId="42" applyNumberFormat="1" applyFont="1" applyFill="1" applyBorder="1" applyAlignment="1" applyProtection="1">
      <alignment horizontal="right" vertical="center"/>
      <protection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82" fontId="4" fillId="0" borderId="43" xfId="42" applyNumberFormat="1" applyFont="1" applyFill="1" applyBorder="1" applyAlignment="1" applyProtection="1">
      <alignment horizontal="right" vertical="center"/>
      <protection/>
    </xf>
    <xf numFmtId="43" fontId="3" fillId="0" borderId="0" xfId="42" applyFont="1" applyFill="1" applyBorder="1" applyAlignment="1">
      <alignment horizontal="right" vertical="center"/>
    </xf>
    <xf numFmtId="182" fontId="3" fillId="0" borderId="19" xfId="0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41" fontId="37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4" fillId="0" borderId="0" xfId="0" applyFont="1" applyFill="1" applyBorder="1" applyAlignment="1">
      <alignment horizontal="left"/>
    </xf>
    <xf numFmtId="0" fontId="10" fillId="0" borderId="0" xfId="0" applyFont="1" applyBorder="1" applyAlignment="1">
      <alignment wrapText="1"/>
    </xf>
    <xf numFmtId="0" fontId="11" fillId="0" borderId="12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182" fontId="4" fillId="0" borderId="27" xfId="0" applyNumberFormat="1" applyFont="1" applyFill="1" applyBorder="1" applyAlignment="1">
      <alignment horizontal="right" vertical="center"/>
    </xf>
    <xf numFmtId="182" fontId="4" fillId="0" borderId="28" xfId="0" applyNumberFormat="1" applyFont="1" applyFill="1" applyBorder="1" applyAlignment="1">
      <alignment horizontal="right" vertical="center"/>
    </xf>
    <xf numFmtId="182" fontId="4" fillId="0" borderId="2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39" fillId="0" borderId="28" xfId="0" applyFont="1" applyBorder="1" applyAlignment="1">
      <alignment horizontal="center" vertical="center"/>
    </xf>
    <xf numFmtId="182" fontId="4" fillId="0" borderId="31" xfId="0" applyNumberFormat="1" applyFont="1" applyFill="1" applyBorder="1" applyAlignment="1">
      <alignment horizontal="right" vertic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182" fontId="4" fillId="0" borderId="45" xfId="42" applyNumberFormat="1" applyFont="1" applyFill="1" applyBorder="1" applyAlignment="1" applyProtection="1">
      <alignment horizontal="right" vertical="center"/>
      <protection/>
    </xf>
    <xf numFmtId="182" fontId="3" fillId="0" borderId="46" xfId="42" applyNumberFormat="1" applyFont="1" applyFill="1" applyBorder="1" applyAlignment="1" applyProtection="1">
      <alignment horizontal="right" vertical="center"/>
      <protection/>
    </xf>
    <xf numFmtId="43" fontId="43" fillId="0" borderId="0" xfId="42" applyFont="1" applyBorder="1" applyAlignment="1">
      <alignment horizontal="right" vertical="center"/>
    </xf>
    <xf numFmtId="43" fontId="44" fillId="0" borderId="0" xfId="42" applyFont="1" applyBorder="1" applyAlignment="1">
      <alignment horizontal="center" vertical="center"/>
    </xf>
    <xf numFmtId="41" fontId="43" fillId="0" borderId="0" xfId="42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3" fontId="9" fillId="0" borderId="0" xfId="42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44" fontId="4" fillId="0" borderId="0" xfId="0" applyNumberFormat="1" applyFont="1" applyFill="1" applyBorder="1" applyAlignment="1">
      <alignment/>
    </xf>
    <xf numFmtId="43" fontId="45" fillId="0" borderId="0" xfId="42" applyFont="1" applyBorder="1" applyAlignment="1">
      <alignment horizontal="center" vertical="center"/>
    </xf>
    <xf numFmtId="41" fontId="9" fillId="0" borderId="0" xfId="42" applyNumberFormat="1" applyFont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3" fontId="3" fillId="0" borderId="20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 wrapText="1"/>
    </xf>
    <xf numFmtId="182" fontId="4" fillId="0" borderId="23" xfId="0" applyNumberFormat="1" applyFont="1" applyFill="1" applyBorder="1" applyAlignment="1">
      <alignment horizontal="center" vertical="center"/>
    </xf>
    <xf numFmtId="182" fontId="3" fillId="0" borderId="21" xfId="0" applyNumberFormat="1" applyFont="1" applyFill="1" applyBorder="1" applyAlignment="1">
      <alignment horizontal="center" vertical="center"/>
    </xf>
    <xf numFmtId="43" fontId="3" fillId="0" borderId="28" xfId="42" applyNumberFormat="1" applyFont="1" applyFill="1" applyBorder="1" applyAlignment="1" applyProtection="1">
      <alignment horizontal="right" vertical="center"/>
      <protection/>
    </xf>
    <xf numFmtId="43" fontId="3" fillId="0" borderId="28" xfId="0" applyNumberFormat="1" applyFont="1" applyFill="1" applyBorder="1" applyAlignment="1">
      <alignment horizontal="right" vertical="center"/>
    </xf>
    <xf numFmtId="0" fontId="4" fillId="0" borderId="47" xfId="0" applyFont="1" applyBorder="1" applyAlignment="1">
      <alignment vertical="center" wrapText="1"/>
    </xf>
    <xf numFmtId="182" fontId="3" fillId="0" borderId="11" xfId="42" applyNumberFormat="1" applyFont="1" applyFill="1" applyBorder="1" applyAlignment="1" applyProtection="1">
      <alignment horizontal="right" vertical="center"/>
      <protection/>
    </xf>
    <xf numFmtId="43" fontId="3" fillId="0" borderId="11" xfId="42" applyFont="1" applyFill="1" applyBorder="1" applyAlignment="1" applyProtection="1">
      <alignment horizontal="right" vertical="center"/>
      <protection/>
    </xf>
    <xf numFmtId="43" fontId="3" fillId="0" borderId="20" xfId="42" applyFont="1" applyFill="1" applyBorder="1" applyAlignment="1" applyProtection="1">
      <alignment horizontal="right" vertical="center"/>
      <protection/>
    </xf>
    <xf numFmtId="43" fontId="3" fillId="0" borderId="48" xfId="42" applyNumberFormat="1" applyFont="1" applyFill="1" applyBorder="1" applyAlignment="1" applyProtection="1">
      <alignment horizontal="right" vertical="center"/>
      <protection/>
    </xf>
    <xf numFmtId="0" fontId="42" fillId="0" borderId="0" xfId="0" applyFont="1" applyBorder="1" applyAlignment="1">
      <alignment/>
    </xf>
    <xf numFmtId="0" fontId="47" fillId="0" borderId="0" xfId="0" applyFont="1" applyBorder="1" applyAlignment="1">
      <alignment wrapTex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2" fillId="0" borderId="0" xfId="0" applyFont="1" applyBorder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/>
    </xf>
    <xf numFmtId="44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82" fontId="3" fillId="0" borderId="50" xfId="42" applyNumberFormat="1" applyFont="1" applyFill="1" applyBorder="1" applyAlignment="1" applyProtection="1">
      <alignment horizontal="right" vertical="center"/>
      <protection/>
    </xf>
    <xf numFmtId="182" fontId="4" fillId="0" borderId="50" xfId="0" applyNumberFormat="1" applyFont="1" applyFill="1" applyBorder="1" applyAlignment="1">
      <alignment horizontal="right" vertical="center"/>
    </xf>
    <xf numFmtId="43" fontId="3" fillId="0" borderId="50" xfId="42" applyFont="1" applyFill="1" applyBorder="1" applyAlignment="1" applyProtection="1">
      <alignment horizontal="right" vertical="center"/>
      <protection/>
    </xf>
    <xf numFmtId="41" fontId="3" fillId="0" borderId="50" xfId="0" applyNumberFormat="1" applyFont="1" applyFill="1" applyBorder="1" applyAlignment="1">
      <alignment horizontal="right" vertical="center"/>
    </xf>
    <xf numFmtId="182" fontId="3" fillId="0" borderId="50" xfId="0" applyNumberFormat="1" applyFont="1" applyFill="1" applyBorder="1" applyAlignment="1">
      <alignment horizontal="right" vertical="center"/>
    </xf>
    <xf numFmtId="182" fontId="3" fillId="0" borderId="51" xfId="0" applyNumberFormat="1" applyFont="1" applyFill="1" applyBorder="1" applyAlignment="1">
      <alignment horizontal="right" vertical="center"/>
    </xf>
    <xf numFmtId="182" fontId="3" fillId="0" borderId="48" xfId="42" applyNumberFormat="1" applyFont="1" applyFill="1" applyBorder="1" applyAlignment="1" applyProtection="1">
      <alignment horizontal="right" vertical="center"/>
      <protection/>
    </xf>
    <xf numFmtId="182" fontId="3" fillId="0" borderId="52" xfId="42" applyNumberFormat="1" applyFont="1" applyFill="1" applyBorder="1" applyAlignment="1" applyProtection="1">
      <alignment horizontal="right" vertical="center"/>
      <protection/>
    </xf>
    <xf numFmtId="43" fontId="45" fillId="0" borderId="0" xfId="42" applyFont="1" applyBorder="1" applyAlignment="1">
      <alignment horizontal="center" vertical="top"/>
    </xf>
    <xf numFmtId="43" fontId="9" fillId="0" borderId="0" xfId="42" applyFont="1" applyBorder="1" applyAlignment="1">
      <alignment horizontal="right" vertical="top"/>
    </xf>
    <xf numFmtId="41" fontId="9" fillId="0" borderId="0" xfId="42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41" fontId="9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51" fillId="0" borderId="0" xfId="0" applyFont="1" applyAlignment="1">
      <alignment/>
    </xf>
    <xf numFmtId="43" fontId="52" fillId="0" borderId="0" xfId="0" applyNumberFormat="1" applyFont="1" applyAlignment="1">
      <alignment/>
    </xf>
    <xf numFmtId="182" fontId="3" fillId="0" borderId="30" xfId="0" applyNumberFormat="1" applyFont="1" applyFill="1" applyBorder="1" applyAlignment="1">
      <alignment horizontal="center" vertical="center"/>
    </xf>
    <xf numFmtId="0" fontId="4" fillId="22" borderId="53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left" vertical="center"/>
    </xf>
    <xf numFmtId="182" fontId="4" fillId="22" borderId="21" xfId="0" applyNumberFormat="1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42" applyNumberFormat="1" applyFont="1" applyFill="1" applyBorder="1" applyAlignment="1" applyProtection="1">
      <alignment horizontal="right" vertical="center"/>
      <protection/>
    </xf>
    <xf numFmtId="178" fontId="3" fillId="0" borderId="0" xfId="0" applyNumberFormat="1" applyFont="1" applyBorder="1" applyAlignment="1">
      <alignment horizontal="center" vertical="center"/>
    </xf>
    <xf numFmtId="41" fontId="3" fillId="0" borderId="28" xfId="42" applyNumberFormat="1" applyFont="1" applyFill="1" applyBorder="1" applyAlignment="1" applyProtection="1">
      <alignment horizontal="right" vertical="center"/>
      <protection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1" fontId="3" fillId="0" borderId="27" xfId="0" applyNumberFormat="1" applyFont="1" applyFill="1" applyBorder="1" applyAlignment="1">
      <alignment vertical="center"/>
    </xf>
    <xf numFmtId="182" fontId="3" fillId="0" borderId="57" xfId="42" applyNumberFormat="1" applyFont="1" applyFill="1" applyBorder="1" applyAlignment="1" applyProtection="1">
      <alignment horizontal="right" vertical="center"/>
      <protection/>
    </xf>
    <xf numFmtId="182" fontId="3" fillId="0" borderId="58" xfId="42" applyNumberFormat="1" applyFont="1" applyFill="1" applyBorder="1" applyAlignment="1" applyProtection="1">
      <alignment horizontal="right" vertical="center"/>
      <protection/>
    </xf>
    <xf numFmtId="182" fontId="4" fillId="0" borderId="58" xfId="0" applyNumberFormat="1" applyFont="1" applyFill="1" applyBorder="1" applyAlignment="1">
      <alignment horizontal="right" vertical="center"/>
    </xf>
    <xf numFmtId="41" fontId="3" fillId="0" borderId="58" xfId="0" applyNumberFormat="1" applyFont="1" applyFill="1" applyBorder="1" applyAlignment="1">
      <alignment horizontal="right" vertical="center"/>
    </xf>
    <xf numFmtId="41" fontId="3" fillId="0" borderId="58" xfId="0" applyNumberFormat="1" applyFont="1" applyFill="1" applyBorder="1" applyAlignment="1">
      <alignment vertical="center"/>
    </xf>
    <xf numFmtId="182" fontId="3" fillId="0" borderId="58" xfId="0" applyNumberFormat="1" applyFont="1" applyFill="1" applyBorder="1" applyAlignment="1">
      <alignment horizontal="right" vertical="center"/>
    </xf>
    <xf numFmtId="182" fontId="3" fillId="0" borderId="59" xfId="0" applyNumberFormat="1" applyFont="1" applyFill="1" applyBorder="1" applyAlignment="1">
      <alignment horizontal="right" vertical="center"/>
    </xf>
    <xf numFmtId="182" fontId="3" fillId="0" borderId="60" xfId="42" applyNumberFormat="1" applyFont="1" applyFill="1" applyBorder="1" applyAlignment="1" applyProtection="1">
      <alignment horizontal="right" vertical="center"/>
      <protection/>
    </xf>
    <xf numFmtId="182" fontId="4" fillId="0" borderId="60" xfId="0" applyNumberFormat="1" applyFont="1" applyFill="1" applyBorder="1" applyAlignment="1">
      <alignment horizontal="right" vertical="center"/>
    </xf>
    <xf numFmtId="41" fontId="3" fillId="0" borderId="60" xfId="0" applyNumberFormat="1" applyFont="1" applyFill="1" applyBorder="1" applyAlignment="1">
      <alignment horizontal="right" vertical="center"/>
    </xf>
    <xf numFmtId="41" fontId="3" fillId="0" borderId="60" xfId="0" applyNumberFormat="1" applyFont="1" applyFill="1" applyBorder="1" applyAlignment="1">
      <alignment vertical="center"/>
    </xf>
    <xf numFmtId="182" fontId="3" fillId="0" borderId="60" xfId="0" applyNumberFormat="1" applyFont="1" applyFill="1" applyBorder="1" applyAlignment="1">
      <alignment horizontal="right" vertical="center"/>
    </xf>
    <xf numFmtId="182" fontId="3" fillId="0" borderId="61" xfId="0" applyNumberFormat="1" applyFont="1" applyFill="1" applyBorder="1" applyAlignment="1">
      <alignment horizontal="right" vertical="center"/>
    </xf>
    <xf numFmtId="182" fontId="3" fillId="0" borderId="62" xfId="42" applyNumberFormat="1" applyFont="1" applyFill="1" applyBorder="1" applyAlignment="1" applyProtection="1">
      <alignment horizontal="right" vertical="center"/>
      <protection/>
    </xf>
    <xf numFmtId="182" fontId="4" fillId="0" borderId="62" xfId="0" applyNumberFormat="1" applyFont="1" applyFill="1" applyBorder="1" applyAlignment="1">
      <alignment horizontal="right" vertical="center"/>
    </xf>
    <xf numFmtId="41" fontId="3" fillId="0" borderId="62" xfId="0" applyNumberFormat="1" applyFont="1" applyFill="1" applyBorder="1" applyAlignment="1">
      <alignment horizontal="right" vertical="center"/>
    </xf>
    <xf numFmtId="41" fontId="3" fillId="0" borderId="62" xfId="0" applyNumberFormat="1" applyFont="1" applyFill="1" applyBorder="1" applyAlignment="1">
      <alignment vertical="center"/>
    </xf>
    <xf numFmtId="182" fontId="3" fillId="0" borderId="62" xfId="0" applyNumberFormat="1" applyFont="1" applyFill="1" applyBorder="1" applyAlignment="1">
      <alignment horizontal="right" vertical="center"/>
    </xf>
    <xf numFmtId="182" fontId="3" fillId="0" borderId="63" xfId="0" applyNumberFormat="1" applyFont="1" applyFill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182" fontId="3" fillId="0" borderId="64" xfId="42" applyNumberFormat="1" applyFont="1" applyFill="1" applyBorder="1" applyAlignment="1" applyProtection="1">
      <alignment horizontal="right" vertical="center"/>
      <protection/>
    </xf>
    <xf numFmtId="182" fontId="4" fillId="0" borderId="64" xfId="0" applyNumberFormat="1" applyFont="1" applyFill="1" applyBorder="1" applyAlignment="1">
      <alignment horizontal="right" vertical="center"/>
    </xf>
    <xf numFmtId="41" fontId="3" fillId="0" borderId="64" xfId="42" applyNumberFormat="1" applyFont="1" applyFill="1" applyBorder="1" applyAlignment="1" applyProtection="1">
      <alignment horizontal="right" vertical="center"/>
      <protection/>
    </xf>
    <xf numFmtId="41" fontId="3" fillId="0" borderId="64" xfId="0" applyNumberFormat="1" applyFont="1" applyFill="1" applyBorder="1" applyAlignment="1">
      <alignment horizontal="right" vertical="center"/>
    </xf>
    <xf numFmtId="182" fontId="3" fillId="0" borderId="64" xfId="0" applyNumberFormat="1" applyFont="1" applyFill="1" applyBorder="1" applyAlignment="1">
      <alignment horizontal="right" vertical="center"/>
    </xf>
    <xf numFmtId="0" fontId="3" fillId="0" borderId="65" xfId="0" applyFont="1" applyBorder="1" applyAlignment="1">
      <alignment horizontal="center" vertical="center"/>
    </xf>
    <xf numFmtId="182" fontId="3" fillId="0" borderId="66" xfId="42" applyNumberFormat="1" applyFont="1" applyFill="1" applyBorder="1" applyAlignment="1" applyProtection="1">
      <alignment horizontal="right" vertical="center"/>
      <protection/>
    </xf>
    <xf numFmtId="182" fontId="4" fillId="0" borderId="66" xfId="0" applyNumberFormat="1" applyFont="1" applyFill="1" applyBorder="1" applyAlignment="1">
      <alignment horizontal="right" vertical="center"/>
    </xf>
    <xf numFmtId="41" fontId="3" fillId="0" borderId="66" xfId="42" applyNumberFormat="1" applyFont="1" applyFill="1" applyBorder="1" applyAlignment="1" applyProtection="1">
      <alignment horizontal="right" vertical="center"/>
      <protection/>
    </xf>
    <xf numFmtId="41" fontId="3" fillId="0" borderId="66" xfId="0" applyNumberFormat="1" applyFont="1" applyFill="1" applyBorder="1" applyAlignment="1">
      <alignment horizontal="right" vertical="center"/>
    </xf>
    <xf numFmtId="182" fontId="3" fillId="0" borderId="66" xfId="0" applyNumberFormat="1" applyFont="1" applyFill="1" applyBorder="1" applyAlignment="1">
      <alignment horizontal="right" vertical="center"/>
    </xf>
    <xf numFmtId="0" fontId="3" fillId="0" borderId="67" xfId="0" applyFont="1" applyBorder="1" applyAlignment="1">
      <alignment horizontal="center" vertical="center"/>
    </xf>
    <xf numFmtId="182" fontId="3" fillId="0" borderId="68" xfId="42" applyNumberFormat="1" applyFont="1" applyFill="1" applyBorder="1" applyAlignment="1" applyProtection="1">
      <alignment horizontal="right" vertical="center"/>
      <protection/>
    </xf>
    <xf numFmtId="182" fontId="4" fillId="0" borderId="68" xfId="0" applyNumberFormat="1" applyFont="1" applyFill="1" applyBorder="1" applyAlignment="1">
      <alignment horizontal="right" vertical="center"/>
    </xf>
    <xf numFmtId="41" fontId="3" fillId="0" borderId="68" xfId="42" applyNumberFormat="1" applyFont="1" applyFill="1" applyBorder="1" applyAlignment="1" applyProtection="1">
      <alignment horizontal="right" vertical="center"/>
      <protection/>
    </xf>
    <xf numFmtId="41" fontId="3" fillId="0" borderId="68" xfId="0" applyNumberFormat="1" applyFont="1" applyFill="1" applyBorder="1" applyAlignment="1">
      <alignment horizontal="right" vertical="center"/>
    </xf>
    <xf numFmtId="182" fontId="3" fillId="0" borderId="68" xfId="0" applyNumberFormat="1" applyFont="1" applyFill="1" applyBorder="1" applyAlignment="1">
      <alignment horizontal="right" vertical="center"/>
    </xf>
    <xf numFmtId="182" fontId="4" fillId="0" borderId="21" xfId="0" applyNumberFormat="1" applyFont="1" applyFill="1" applyBorder="1" applyAlignment="1">
      <alignment horizontal="right" vertical="center"/>
    </xf>
    <xf numFmtId="41" fontId="3" fillId="0" borderId="21" xfId="42" applyNumberFormat="1" applyFont="1" applyFill="1" applyBorder="1" applyAlignment="1" applyProtection="1">
      <alignment horizontal="right" vertical="center"/>
      <protection/>
    </xf>
    <xf numFmtId="41" fontId="3" fillId="0" borderId="21" xfId="0" applyNumberFormat="1" applyFont="1" applyFill="1" applyBorder="1" applyAlignment="1">
      <alignment horizontal="right" vertical="center"/>
    </xf>
    <xf numFmtId="182" fontId="3" fillId="0" borderId="21" xfId="0" applyNumberFormat="1" applyFont="1" applyFill="1" applyBorder="1" applyAlignment="1">
      <alignment horizontal="right" vertical="center"/>
    </xf>
    <xf numFmtId="43" fontId="3" fillId="0" borderId="21" xfId="42" applyNumberFormat="1" applyFont="1" applyFill="1" applyBorder="1" applyAlignment="1" applyProtection="1">
      <alignment horizontal="right" vertical="center"/>
      <protection/>
    </xf>
    <xf numFmtId="43" fontId="3" fillId="0" borderId="21" xfId="42" applyFont="1" applyFill="1" applyBorder="1" applyAlignment="1" applyProtection="1">
      <alignment horizontal="right" vertical="center"/>
      <protection/>
    </xf>
    <xf numFmtId="0" fontId="6" fillId="0" borderId="56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182" fontId="3" fillId="0" borderId="0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69" xfId="0" applyFont="1" applyFill="1" applyBorder="1" applyAlignment="1">
      <alignment horizontal="center" vertical="center"/>
    </xf>
    <xf numFmtId="182" fontId="53" fillId="0" borderId="0" xfId="42" applyNumberFormat="1" applyFont="1" applyFill="1" applyBorder="1" applyAlignment="1" applyProtection="1">
      <alignment horizontal="right" vertical="center"/>
      <protection/>
    </xf>
    <xf numFmtId="182" fontId="42" fillId="0" borderId="0" xfId="42" applyNumberFormat="1" applyFont="1" applyFill="1" applyBorder="1" applyAlignment="1" applyProtection="1">
      <alignment horizontal="right" vertical="center"/>
      <protection/>
    </xf>
    <xf numFmtId="182" fontId="4" fillId="0" borderId="20" xfId="0" applyNumberFormat="1" applyFont="1" applyFill="1" applyBorder="1" applyAlignment="1">
      <alignment horizontal="center" vertical="center"/>
    </xf>
    <xf numFmtId="41" fontId="3" fillId="0" borderId="56" xfId="0" applyNumberFormat="1" applyFont="1" applyFill="1" applyBorder="1" applyAlignment="1">
      <alignment horizontal="center" vertical="center"/>
    </xf>
    <xf numFmtId="41" fontId="3" fillId="0" borderId="20" xfId="0" applyNumberFormat="1" applyFont="1" applyFill="1" applyBorder="1" applyAlignment="1">
      <alignment horizontal="center" vertical="center"/>
    </xf>
    <xf numFmtId="182" fontId="3" fillId="0" borderId="70" xfId="0" applyNumberFormat="1" applyFont="1" applyFill="1" applyBorder="1" applyAlignment="1">
      <alignment horizontal="center" vertical="center"/>
    </xf>
    <xf numFmtId="182" fontId="3" fillId="0" borderId="30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7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73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75" xfId="0" applyFont="1" applyBorder="1" applyAlignment="1">
      <alignment horizontal="left" vertical="center" wrapText="1"/>
    </xf>
    <xf numFmtId="182" fontId="3" fillId="0" borderId="56" xfId="0" applyNumberFormat="1" applyFont="1" applyFill="1" applyBorder="1" applyAlignment="1">
      <alignment horizontal="center" vertical="center"/>
    </xf>
    <xf numFmtId="182" fontId="3" fillId="0" borderId="20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2" fontId="4" fillId="0" borderId="5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3" fontId="3" fillId="0" borderId="56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43" fontId="3" fillId="0" borderId="56" xfId="0" applyNumberFormat="1" applyFont="1" applyFill="1" applyBorder="1" applyAlignment="1">
      <alignment horizontal="center" vertical="center"/>
    </xf>
    <xf numFmtId="43" fontId="3" fillId="0" borderId="20" xfId="0" applyNumberFormat="1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 vertical="center"/>
    </xf>
    <xf numFmtId="43" fontId="34" fillId="0" borderId="0" xfId="0" applyNumberFormat="1" applyFont="1" applyBorder="1" applyAlignment="1">
      <alignment horizontal="center"/>
    </xf>
    <xf numFmtId="182" fontId="3" fillId="0" borderId="65" xfId="0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1" fontId="4" fillId="22" borderId="77" xfId="0" applyNumberFormat="1" applyFont="1" applyFill="1" applyBorder="1" applyAlignment="1">
      <alignment horizontal="center" vertical="center"/>
    </xf>
    <xf numFmtId="41" fontId="4" fillId="22" borderId="78" xfId="0" applyNumberFormat="1" applyFont="1" applyFill="1" applyBorder="1" applyAlignment="1">
      <alignment horizontal="center" vertical="center"/>
    </xf>
    <xf numFmtId="0" fontId="4" fillId="22" borderId="77" xfId="0" applyFont="1" applyFill="1" applyBorder="1" applyAlignment="1">
      <alignment horizontal="center" vertical="center"/>
    </xf>
    <xf numFmtId="0" fontId="4" fillId="22" borderId="7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3" fontId="3" fillId="0" borderId="56" xfId="42" applyFont="1" applyFill="1" applyBorder="1" applyAlignment="1">
      <alignment horizontal="center" vertical="center"/>
    </xf>
    <xf numFmtId="43" fontId="3" fillId="0" borderId="12" xfId="42" applyFont="1" applyFill="1" applyBorder="1" applyAlignment="1">
      <alignment horizontal="center" vertical="center"/>
    </xf>
    <xf numFmtId="43" fontId="3" fillId="0" borderId="20" xfId="42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44" fontId="4" fillId="0" borderId="0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44" fontId="10" fillId="0" borderId="0" xfId="0" applyNumberFormat="1" applyFont="1" applyFill="1" applyBorder="1" applyAlignment="1">
      <alignment horizontal="center"/>
    </xf>
    <xf numFmtId="0" fontId="3" fillId="0" borderId="81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298"/>
  <sheetViews>
    <sheetView tabSelected="1" zoomScalePageLayoutView="0" workbookViewId="0" topLeftCell="A226">
      <selection activeCell="H244" sqref="H244"/>
    </sheetView>
  </sheetViews>
  <sheetFormatPr defaultColWidth="9.00390625" defaultRowHeight="12.75"/>
  <cols>
    <col min="1" max="1" width="3.125" style="1" customWidth="1"/>
    <col min="2" max="2" width="23.00390625" style="1" customWidth="1"/>
    <col min="3" max="3" width="11.00390625" style="1" customWidth="1"/>
    <col min="4" max="4" width="5.125" style="1" customWidth="1"/>
    <col min="5" max="5" width="15.75390625" style="1" customWidth="1"/>
    <col min="6" max="6" width="14.375" style="1" customWidth="1"/>
    <col min="7" max="7" width="15.125" style="1" customWidth="1"/>
    <col min="8" max="8" width="14.875" style="1" bestFit="1" customWidth="1"/>
    <col min="9" max="9" width="14.00390625" style="109" customWidth="1"/>
    <col min="10" max="10" width="12.75390625" style="1" customWidth="1"/>
    <col min="11" max="11" width="6.375" style="1" customWidth="1"/>
    <col min="12" max="12" width="6.00390625" style="1" customWidth="1"/>
    <col min="13" max="13" width="12.75390625" style="1" customWidth="1"/>
    <col min="14" max="14" width="14.375" style="1" customWidth="1"/>
    <col min="15" max="15" width="7.625" style="1" customWidth="1"/>
    <col min="16" max="16" width="6.125" style="1" customWidth="1"/>
    <col min="17" max="17" width="5.125" style="1" customWidth="1"/>
    <col min="18" max="18" width="14.125" style="1" customWidth="1"/>
    <col min="19" max="19" width="9.375" style="158" bestFit="1" customWidth="1"/>
    <col min="20" max="16384" width="9.00390625" style="1" customWidth="1"/>
  </cols>
  <sheetData>
    <row r="3" ht="14.25">
      <c r="R3" s="46" t="s">
        <v>104</v>
      </c>
    </row>
    <row r="4" ht="15">
      <c r="R4" s="28" t="s">
        <v>97</v>
      </c>
    </row>
    <row r="5" ht="15">
      <c r="R5" s="28" t="s">
        <v>83</v>
      </c>
    </row>
    <row r="6" spans="16:18" ht="15">
      <c r="P6" s="2"/>
      <c r="Q6" s="2"/>
      <c r="R6" s="108" t="s">
        <v>98</v>
      </c>
    </row>
    <row r="7" spans="1:18" ht="15" customHeight="1">
      <c r="A7" s="314" t="s">
        <v>105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70"/>
      <c r="P7" s="2"/>
      <c r="Q7" s="2"/>
      <c r="R7" s="108"/>
    </row>
    <row r="8" spans="1:18" ht="7.5" customHeight="1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106"/>
      <c r="P8" s="106"/>
      <c r="Q8" s="106"/>
      <c r="R8" s="106"/>
    </row>
    <row r="9" spans="1:18" ht="22.5" customHeight="1">
      <c r="A9" s="315" t="s">
        <v>96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106"/>
      <c r="P9" s="106"/>
      <c r="Q9" s="106"/>
      <c r="R9" s="106"/>
    </row>
    <row r="10" spans="1:18" ht="20.25">
      <c r="A10" s="315" t="s">
        <v>61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6"/>
      <c r="O10" s="36"/>
      <c r="P10" s="36"/>
      <c r="Q10" s="36"/>
      <c r="R10" s="28"/>
    </row>
    <row r="11" spans="1:18" ht="20.2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36"/>
      <c r="O11" s="36"/>
      <c r="P11" s="36"/>
      <c r="Q11" s="36"/>
      <c r="R11" s="28"/>
    </row>
    <row r="12" spans="1:18" ht="20.2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36"/>
      <c r="O12" s="36"/>
      <c r="P12" s="36"/>
      <c r="Q12" s="36"/>
      <c r="R12" s="28"/>
    </row>
    <row r="13" spans="1:30" s="3" customFormat="1" ht="12" customHeight="1">
      <c r="A13" s="268" t="s">
        <v>18</v>
      </c>
      <c r="B13" s="270" t="s">
        <v>3</v>
      </c>
      <c r="C13" s="272" t="s">
        <v>33</v>
      </c>
      <c r="D13" s="274" t="s">
        <v>4</v>
      </c>
      <c r="E13" s="272" t="s">
        <v>5</v>
      </c>
      <c r="F13" s="277" t="s">
        <v>19</v>
      </c>
      <c r="G13" s="278"/>
      <c r="H13" s="279"/>
      <c r="I13" s="272" t="s">
        <v>6</v>
      </c>
      <c r="J13" s="272"/>
      <c r="K13" s="272"/>
      <c r="L13" s="272"/>
      <c r="M13" s="272"/>
      <c r="N13" s="272"/>
      <c r="O13" s="272"/>
      <c r="P13" s="272"/>
      <c r="Q13" s="272"/>
      <c r="R13" s="306"/>
      <c r="S13" s="159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3" customFormat="1" ht="18.75">
      <c r="A14" s="269"/>
      <c r="B14" s="271"/>
      <c r="C14" s="273"/>
      <c r="D14" s="275"/>
      <c r="E14" s="273"/>
      <c r="F14" s="273" t="s">
        <v>7</v>
      </c>
      <c r="G14" s="273" t="s">
        <v>8</v>
      </c>
      <c r="H14" s="273" t="s">
        <v>51</v>
      </c>
      <c r="I14" s="307" t="s">
        <v>99</v>
      </c>
      <c r="J14" s="307"/>
      <c r="K14" s="307"/>
      <c r="L14" s="307"/>
      <c r="M14" s="307"/>
      <c r="N14" s="307"/>
      <c r="O14" s="307"/>
      <c r="P14" s="307"/>
      <c r="Q14" s="307"/>
      <c r="R14" s="308"/>
      <c r="S14" s="159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3" customFormat="1" ht="12">
      <c r="A15" s="269"/>
      <c r="B15" s="271"/>
      <c r="C15" s="273"/>
      <c r="D15" s="275"/>
      <c r="E15" s="273"/>
      <c r="F15" s="273"/>
      <c r="G15" s="273"/>
      <c r="H15" s="273"/>
      <c r="I15" s="309" t="s">
        <v>9</v>
      </c>
      <c r="J15" s="273" t="s">
        <v>19</v>
      </c>
      <c r="K15" s="273"/>
      <c r="L15" s="273"/>
      <c r="M15" s="273"/>
      <c r="N15" s="273"/>
      <c r="O15" s="273"/>
      <c r="P15" s="273"/>
      <c r="Q15" s="273"/>
      <c r="R15" s="299"/>
      <c r="S15" s="159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3" customFormat="1" ht="12">
      <c r="A16" s="269"/>
      <c r="B16" s="271"/>
      <c r="C16" s="273"/>
      <c r="D16" s="275"/>
      <c r="E16" s="273"/>
      <c r="F16" s="273"/>
      <c r="G16" s="273"/>
      <c r="H16" s="273"/>
      <c r="I16" s="309"/>
      <c r="J16" s="273" t="s">
        <v>43</v>
      </c>
      <c r="K16" s="273"/>
      <c r="L16" s="273"/>
      <c r="M16" s="273"/>
      <c r="N16" s="273" t="s">
        <v>10</v>
      </c>
      <c r="O16" s="273"/>
      <c r="P16" s="273"/>
      <c r="Q16" s="273"/>
      <c r="R16" s="299"/>
      <c r="S16" s="159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3" customFormat="1" ht="12">
      <c r="A17" s="269"/>
      <c r="B17" s="271"/>
      <c r="C17" s="273"/>
      <c r="D17" s="275"/>
      <c r="E17" s="273"/>
      <c r="F17" s="273"/>
      <c r="G17" s="273"/>
      <c r="H17" s="273"/>
      <c r="I17" s="309"/>
      <c r="J17" s="273"/>
      <c r="K17" s="273"/>
      <c r="L17" s="273"/>
      <c r="M17" s="273"/>
      <c r="N17" s="273"/>
      <c r="O17" s="273"/>
      <c r="P17" s="273"/>
      <c r="Q17" s="273"/>
      <c r="R17" s="299"/>
      <c r="S17" s="159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3" customFormat="1" ht="12">
      <c r="A18" s="269"/>
      <c r="B18" s="271"/>
      <c r="C18" s="273"/>
      <c r="D18" s="275"/>
      <c r="E18" s="273"/>
      <c r="F18" s="273"/>
      <c r="G18" s="273"/>
      <c r="H18" s="273"/>
      <c r="I18" s="309"/>
      <c r="J18" s="273" t="s">
        <v>9</v>
      </c>
      <c r="K18" s="273" t="s">
        <v>11</v>
      </c>
      <c r="L18" s="273"/>
      <c r="M18" s="273"/>
      <c r="N18" s="273" t="s">
        <v>9</v>
      </c>
      <c r="O18" s="273" t="s">
        <v>11</v>
      </c>
      <c r="P18" s="273"/>
      <c r="Q18" s="273"/>
      <c r="R18" s="299"/>
      <c r="S18" s="159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3" customFormat="1" ht="12" customHeight="1">
      <c r="A19" s="269"/>
      <c r="B19" s="271"/>
      <c r="C19" s="273"/>
      <c r="D19" s="275"/>
      <c r="E19" s="273"/>
      <c r="F19" s="273"/>
      <c r="G19" s="273"/>
      <c r="H19" s="273"/>
      <c r="I19" s="309"/>
      <c r="J19" s="273"/>
      <c r="K19" s="316" t="s">
        <v>95</v>
      </c>
      <c r="L19" s="273" t="s">
        <v>12</v>
      </c>
      <c r="M19" s="273" t="s">
        <v>52</v>
      </c>
      <c r="N19" s="273"/>
      <c r="O19" s="273" t="s">
        <v>53</v>
      </c>
      <c r="P19" s="273" t="s">
        <v>95</v>
      </c>
      <c r="Q19" s="273" t="s">
        <v>12</v>
      </c>
      <c r="R19" s="299" t="s">
        <v>14</v>
      </c>
      <c r="S19" s="159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3" customFormat="1" ht="12">
      <c r="A20" s="269"/>
      <c r="B20" s="271"/>
      <c r="C20" s="273"/>
      <c r="D20" s="275"/>
      <c r="E20" s="273"/>
      <c r="F20" s="273"/>
      <c r="G20" s="273"/>
      <c r="H20" s="273"/>
      <c r="I20" s="309"/>
      <c r="J20" s="273"/>
      <c r="K20" s="317"/>
      <c r="L20" s="273"/>
      <c r="M20" s="273"/>
      <c r="N20" s="273"/>
      <c r="O20" s="273"/>
      <c r="P20" s="273"/>
      <c r="Q20" s="273"/>
      <c r="R20" s="299"/>
      <c r="S20" s="159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3" customFormat="1" ht="12">
      <c r="A21" s="269"/>
      <c r="B21" s="271"/>
      <c r="C21" s="273"/>
      <c r="D21" s="275"/>
      <c r="E21" s="273"/>
      <c r="F21" s="273"/>
      <c r="G21" s="273"/>
      <c r="H21" s="273"/>
      <c r="I21" s="309"/>
      <c r="J21" s="273"/>
      <c r="K21" s="317"/>
      <c r="L21" s="273"/>
      <c r="M21" s="273"/>
      <c r="N21" s="273"/>
      <c r="O21" s="273"/>
      <c r="P21" s="273"/>
      <c r="Q21" s="273"/>
      <c r="R21" s="299"/>
      <c r="S21" s="159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12">
      <c r="A22" s="269"/>
      <c r="B22" s="271"/>
      <c r="C22" s="273"/>
      <c r="D22" s="275"/>
      <c r="E22" s="273"/>
      <c r="F22" s="273"/>
      <c r="G22" s="273"/>
      <c r="H22" s="273"/>
      <c r="I22" s="309"/>
      <c r="J22" s="273"/>
      <c r="K22" s="317"/>
      <c r="L22" s="273"/>
      <c r="M22" s="273"/>
      <c r="N22" s="273"/>
      <c r="O22" s="273"/>
      <c r="P22" s="273"/>
      <c r="Q22" s="273"/>
      <c r="R22" s="299"/>
      <c r="S22" s="159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15" customHeight="1">
      <c r="A23" s="269"/>
      <c r="B23" s="271"/>
      <c r="C23" s="273"/>
      <c r="D23" s="276"/>
      <c r="E23" s="273"/>
      <c r="F23" s="273"/>
      <c r="G23" s="273"/>
      <c r="H23" s="273"/>
      <c r="I23" s="309"/>
      <c r="J23" s="273"/>
      <c r="K23" s="318"/>
      <c r="L23" s="273"/>
      <c r="M23" s="273"/>
      <c r="N23" s="273"/>
      <c r="O23" s="273"/>
      <c r="P23" s="273"/>
      <c r="Q23" s="273"/>
      <c r="R23" s="299"/>
      <c r="S23" s="159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5" customFormat="1" ht="11.25">
      <c r="A24" s="11"/>
      <c r="B24" s="6"/>
      <c r="C24" s="6"/>
      <c r="D24" s="6"/>
      <c r="E24" s="6" t="s">
        <v>47</v>
      </c>
      <c r="F24" s="6"/>
      <c r="G24" s="6"/>
      <c r="H24" s="6"/>
      <c r="I24" s="110" t="s">
        <v>48</v>
      </c>
      <c r="J24" s="6" t="s">
        <v>49</v>
      </c>
      <c r="K24" s="6"/>
      <c r="L24" s="6"/>
      <c r="M24" s="6"/>
      <c r="N24" s="6" t="s">
        <v>50</v>
      </c>
      <c r="O24" s="6"/>
      <c r="P24" s="6"/>
      <c r="Q24" s="6"/>
      <c r="R24" s="12"/>
      <c r="S24" s="160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19" s="5" customFormat="1" ht="11.25">
      <c r="A25" s="13" t="s">
        <v>20</v>
      </c>
      <c r="B25" s="8" t="s">
        <v>21</v>
      </c>
      <c r="C25" s="14" t="s">
        <v>22</v>
      </c>
      <c r="D25" s="8" t="s">
        <v>23</v>
      </c>
      <c r="E25" s="8" t="s">
        <v>24</v>
      </c>
      <c r="F25" s="8" t="s">
        <v>25</v>
      </c>
      <c r="G25" s="8" t="s">
        <v>26</v>
      </c>
      <c r="H25" s="8" t="s">
        <v>27</v>
      </c>
      <c r="I25" s="111" t="s">
        <v>28</v>
      </c>
      <c r="J25" s="8" t="s">
        <v>29</v>
      </c>
      <c r="K25" s="8" t="s">
        <v>32</v>
      </c>
      <c r="L25" s="8" t="s">
        <v>42</v>
      </c>
      <c r="M25" s="8" t="s">
        <v>16</v>
      </c>
      <c r="N25" s="8" t="s">
        <v>17</v>
      </c>
      <c r="O25" s="8" t="s">
        <v>0</v>
      </c>
      <c r="P25" s="8" t="s">
        <v>1</v>
      </c>
      <c r="Q25" s="8" t="s">
        <v>2</v>
      </c>
      <c r="R25" s="15" t="s">
        <v>46</v>
      </c>
      <c r="S25" s="161"/>
    </row>
    <row r="26" spans="1:19" s="50" customFormat="1" ht="16.5" customHeight="1">
      <c r="A26" s="191" t="s">
        <v>30</v>
      </c>
      <c r="B26" s="192" t="s">
        <v>34</v>
      </c>
      <c r="C26" s="310" t="s">
        <v>35</v>
      </c>
      <c r="D26" s="311"/>
      <c r="E26" s="193">
        <v>0</v>
      </c>
      <c r="F26" s="193">
        <v>0</v>
      </c>
      <c r="G26" s="193">
        <v>0</v>
      </c>
      <c r="H26" s="193">
        <v>0</v>
      </c>
      <c r="I26" s="193">
        <v>0</v>
      </c>
      <c r="J26" s="193">
        <v>0</v>
      </c>
      <c r="K26" s="193">
        <v>0</v>
      </c>
      <c r="L26" s="193">
        <v>0</v>
      </c>
      <c r="M26" s="193">
        <v>0</v>
      </c>
      <c r="N26" s="193">
        <v>0</v>
      </c>
      <c r="O26" s="193">
        <v>0</v>
      </c>
      <c r="P26" s="193">
        <v>0</v>
      </c>
      <c r="Q26" s="193">
        <v>0</v>
      </c>
      <c r="R26" s="193">
        <v>0</v>
      </c>
      <c r="S26" s="162"/>
    </row>
    <row r="27" spans="1:19" s="50" customFormat="1" ht="18" customHeight="1">
      <c r="A27" s="194" t="s">
        <v>31</v>
      </c>
      <c r="B27" s="192" t="s">
        <v>36</v>
      </c>
      <c r="C27" s="312" t="s">
        <v>35</v>
      </c>
      <c r="D27" s="313"/>
      <c r="E27" s="193">
        <f>E32+E72+E83+E109+E120+E146+E157+E187+E246+E196+E229</f>
        <v>10407142.010000002</v>
      </c>
      <c r="F27" s="193">
        <f aca="true" t="shared" si="0" ref="F27:Q27">F32+F72+F83+F109+F120+F146+F157+F187+F246+F196+F229</f>
        <v>1040783.4500000001</v>
      </c>
      <c r="G27" s="193">
        <f t="shared" si="0"/>
        <v>9007195.399999999</v>
      </c>
      <c r="H27" s="193">
        <f t="shared" si="0"/>
        <v>359163.16000000003</v>
      </c>
      <c r="I27" s="193">
        <f t="shared" si="0"/>
        <v>1606815.93</v>
      </c>
      <c r="J27" s="193">
        <f t="shared" si="0"/>
        <v>225314.81</v>
      </c>
      <c r="K27" s="193">
        <f t="shared" si="0"/>
        <v>0</v>
      </c>
      <c r="L27" s="193">
        <f t="shared" si="0"/>
        <v>0</v>
      </c>
      <c r="M27" s="193">
        <f t="shared" si="0"/>
        <v>225314.81</v>
      </c>
      <c r="N27" s="193">
        <f t="shared" si="0"/>
        <v>1381501.12</v>
      </c>
      <c r="O27" s="193">
        <f t="shared" si="0"/>
        <v>0</v>
      </c>
      <c r="P27" s="193">
        <f t="shared" si="0"/>
        <v>0</v>
      </c>
      <c r="Q27" s="193">
        <f t="shared" si="0"/>
        <v>0</v>
      </c>
      <c r="R27" s="193">
        <f>R32+R72+R83+R109+R120+R146+R157+R187+R246+R196+R229</f>
        <v>1381501.12</v>
      </c>
      <c r="S27" s="162"/>
    </row>
    <row r="28" spans="1:19" s="35" customFormat="1" ht="29.25" customHeight="1">
      <c r="A28" s="16" t="s">
        <v>37</v>
      </c>
      <c r="B28" s="17" t="s">
        <v>38</v>
      </c>
      <c r="C28" s="267" t="s">
        <v>74</v>
      </c>
      <c r="D28" s="286"/>
      <c r="E28" s="286"/>
      <c r="F28" s="286"/>
      <c r="G28" s="9"/>
      <c r="H28" s="9"/>
      <c r="I28" s="112"/>
      <c r="J28" s="18"/>
      <c r="K28" s="18"/>
      <c r="L28" s="18"/>
      <c r="M28" s="18"/>
      <c r="N28" s="18"/>
      <c r="O28" s="18"/>
      <c r="P28" s="18"/>
      <c r="Q28" s="18"/>
      <c r="R28" s="19"/>
      <c r="S28" s="163"/>
    </row>
    <row r="29" spans="1:19" s="35" customFormat="1" ht="27.75" customHeight="1">
      <c r="A29" s="16"/>
      <c r="B29" s="17" t="s">
        <v>39</v>
      </c>
      <c r="C29" s="267" t="s">
        <v>64</v>
      </c>
      <c r="D29" s="286"/>
      <c r="E29" s="286"/>
      <c r="F29" s="286"/>
      <c r="G29" s="9"/>
      <c r="H29" s="9"/>
      <c r="I29" s="112"/>
      <c r="J29" s="18"/>
      <c r="K29" s="18"/>
      <c r="L29" s="18"/>
      <c r="M29" s="18"/>
      <c r="N29" s="18"/>
      <c r="O29" s="18"/>
      <c r="P29" s="18"/>
      <c r="Q29" s="18"/>
      <c r="R29" s="19"/>
      <c r="S29" s="163"/>
    </row>
    <row r="30" spans="1:19" s="35" customFormat="1" ht="15" customHeight="1">
      <c r="A30" s="16"/>
      <c r="B30" s="287" t="s">
        <v>65</v>
      </c>
      <c r="C30" s="288"/>
      <c r="D30" s="288"/>
      <c r="E30" s="288"/>
      <c r="F30" s="288"/>
      <c r="G30" s="288"/>
      <c r="H30" s="9"/>
      <c r="I30" s="112"/>
      <c r="J30" s="18"/>
      <c r="K30" s="18"/>
      <c r="L30" s="18"/>
      <c r="M30" s="18"/>
      <c r="N30" s="18"/>
      <c r="O30" s="18"/>
      <c r="P30" s="18"/>
      <c r="Q30" s="18"/>
      <c r="R30" s="19"/>
      <c r="S30" s="163"/>
    </row>
    <row r="31" spans="1:19" s="35" customFormat="1" ht="47.25" customHeight="1">
      <c r="A31" s="16"/>
      <c r="B31" s="289" t="s">
        <v>44</v>
      </c>
      <c r="C31" s="290"/>
      <c r="D31" s="290"/>
      <c r="E31" s="34"/>
      <c r="F31" s="34"/>
      <c r="G31" s="31"/>
      <c r="H31" s="31"/>
      <c r="I31" s="113"/>
      <c r="J31" s="31"/>
      <c r="K31" s="31"/>
      <c r="L31" s="31"/>
      <c r="M31" s="31"/>
      <c r="N31" s="31"/>
      <c r="O31" s="31"/>
      <c r="P31" s="31"/>
      <c r="Q31" s="31"/>
      <c r="R31" s="32"/>
      <c r="S31" s="163"/>
    </row>
    <row r="32" spans="1:19" s="35" customFormat="1" ht="15" customHeight="1">
      <c r="A32" s="16"/>
      <c r="B32" s="29" t="s">
        <v>15</v>
      </c>
      <c r="C32" s="282"/>
      <c r="D32" s="293" t="s">
        <v>40</v>
      </c>
      <c r="E32" s="285">
        <f>SUM(E35:E38)</f>
        <v>554729.3</v>
      </c>
      <c r="F32" s="280">
        <f>SUM(F35:F38)</f>
        <v>83209.39</v>
      </c>
      <c r="G32" s="280">
        <f>SUM(G35:G38)</f>
        <v>471519.91000000003</v>
      </c>
      <c r="H32" s="280">
        <f>SUM(H35:H37)</f>
        <v>0</v>
      </c>
      <c r="I32" s="285">
        <f>I38</f>
        <v>1741.92</v>
      </c>
      <c r="J32" s="280">
        <f>J38</f>
        <v>261.29</v>
      </c>
      <c r="K32" s="261">
        <f>K35</f>
        <v>0</v>
      </c>
      <c r="L32" s="261">
        <f>L35</f>
        <v>0</v>
      </c>
      <c r="M32" s="280">
        <f>M38</f>
        <v>261.29</v>
      </c>
      <c r="N32" s="280">
        <f>N38</f>
        <v>1480.63</v>
      </c>
      <c r="O32" s="261">
        <f>SUM(O35:O37)</f>
        <v>0</v>
      </c>
      <c r="P32" s="261">
        <f>SUM(P35:P37)</f>
        <v>0</v>
      </c>
      <c r="Q32" s="261">
        <f>SUM(Q35:Q37)</f>
        <v>0</v>
      </c>
      <c r="R32" s="263">
        <f>R38</f>
        <v>1480.63</v>
      </c>
      <c r="S32" s="163"/>
    </row>
    <row r="33" spans="1:19" s="35" customFormat="1" ht="15" customHeight="1">
      <c r="A33" s="16"/>
      <c r="B33" s="20" t="s">
        <v>66</v>
      </c>
      <c r="C33" s="283"/>
      <c r="D33" s="300"/>
      <c r="E33" s="301"/>
      <c r="F33" s="302"/>
      <c r="G33" s="302"/>
      <c r="H33" s="302"/>
      <c r="I33" s="301"/>
      <c r="J33" s="302"/>
      <c r="K33" s="303"/>
      <c r="L33" s="303"/>
      <c r="M33" s="302"/>
      <c r="N33" s="302"/>
      <c r="O33" s="303"/>
      <c r="P33" s="303"/>
      <c r="Q33" s="303"/>
      <c r="R33" s="305"/>
      <c r="S33" s="163"/>
    </row>
    <row r="34" spans="1:19" s="35" customFormat="1" ht="5.25" customHeight="1">
      <c r="A34" s="16"/>
      <c r="B34" s="21"/>
      <c r="C34" s="284"/>
      <c r="D34" s="294"/>
      <c r="E34" s="260"/>
      <c r="F34" s="281"/>
      <c r="G34" s="281"/>
      <c r="H34" s="281"/>
      <c r="I34" s="260"/>
      <c r="J34" s="281"/>
      <c r="K34" s="262"/>
      <c r="L34" s="262"/>
      <c r="M34" s="281"/>
      <c r="N34" s="281"/>
      <c r="O34" s="262"/>
      <c r="P34" s="262"/>
      <c r="Q34" s="262"/>
      <c r="R34" s="264"/>
      <c r="S34" s="163"/>
    </row>
    <row r="35" spans="1:19" s="35" customFormat="1" ht="15" customHeight="1">
      <c r="A35" s="16"/>
      <c r="B35" s="58">
        <v>2012</v>
      </c>
      <c r="C35" s="10"/>
      <c r="D35" s="10"/>
      <c r="E35" s="47">
        <f>SUM(F35:H35)</f>
        <v>16223.490000000002</v>
      </c>
      <c r="F35" s="47">
        <f>1071.07+184.12+13.31+35.75+1129.27</f>
        <v>2433.52</v>
      </c>
      <c r="G35" s="47">
        <f>6069.49+1043.33+75.39+202.56+6399.2</f>
        <v>13789.970000000001</v>
      </c>
      <c r="H35" s="47">
        <v>0</v>
      </c>
      <c r="I35" s="114">
        <f>J35+N35</f>
        <v>0</v>
      </c>
      <c r="J35" s="40">
        <f>K35+L35+M35</f>
        <v>0</v>
      </c>
      <c r="K35" s="37">
        <v>0</v>
      </c>
      <c r="L35" s="37">
        <v>0</v>
      </c>
      <c r="M35" s="48">
        <v>0</v>
      </c>
      <c r="N35" s="40">
        <f>SUM(O35:R35)</f>
        <v>0</v>
      </c>
      <c r="O35" s="37">
        <v>0</v>
      </c>
      <c r="P35" s="37">
        <v>0</v>
      </c>
      <c r="Q35" s="37">
        <v>0</v>
      </c>
      <c r="R35" s="42">
        <v>0</v>
      </c>
      <c r="S35" s="163"/>
    </row>
    <row r="36" spans="1:19" s="35" customFormat="1" ht="15" customHeight="1">
      <c r="A36" s="16"/>
      <c r="B36" s="58">
        <v>2013</v>
      </c>
      <c r="C36" s="10"/>
      <c r="D36" s="10"/>
      <c r="E36" s="44">
        <f>SUM(F36:H36)</f>
        <v>465312.76</v>
      </c>
      <c r="F36" s="44">
        <v>69796.92</v>
      </c>
      <c r="G36" s="44">
        <v>395515.84</v>
      </c>
      <c r="H36" s="44">
        <v>0</v>
      </c>
      <c r="I36" s="114">
        <f>J36+N36</f>
        <v>0</v>
      </c>
      <c r="J36" s="40">
        <f>K36+L36+M36</f>
        <v>0</v>
      </c>
      <c r="K36" s="37">
        <v>0</v>
      </c>
      <c r="L36" s="37">
        <v>0</v>
      </c>
      <c r="M36" s="48">
        <v>0</v>
      </c>
      <c r="N36" s="40">
        <f>SUM(O36:R36)</f>
        <v>0</v>
      </c>
      <c r="O36" s="37">
        <v>0</v>
      </c>
      <c r="P36" s="37">
        <v>0</v>
      </c>
      <c r="Q36" s="37">
        <v>0</v>
      </c>
      <c r="R36" s="42">
        <v>0</v>
      </c>
      <c r="S36" s="163"/>
    </row>
    <row r="37" spans="1:19" s="35" customFormat="1" ht="15" customHeight="1">
      <c r="A37" s="27"/>
      <c r="B37" s="23">
        <v>2014</v>
      </c>
      <c r="C37" s="65"/>
      <c r="D37" s="10"/>
      <c r="E37" s="154">
        <f>SUM(F37:H37)</f>
        <v>71451.12999999999</v>
      </c>
      <c r="F37" s="154">
        <f>10732.35-14.69</f>
        <v>10717.66</v>
      </c>
      <c r="G37" s="154">
        <f>60816.7-83.23</f>
        <v>60733.469999999994</v>
      </c>
      <c r="H37" s="154">
        <v>0</v>
      </c>
      <c r="I37" s="115">
        <f>J37+N37</f>
        <v>0</v>
      </c>
      <c r="J37" s="155">
        <f>SUM(K37:M37)</f>
        <v>0</v>
      </c>
      <c r="K37" s="67">
        <v>0</v>
      </c>
      <c r="L37" s="67">
        <v>0</v>
      </c>
      <c r="M37" s="53">
        <v>0</v>
      </c>
      <c r="N37" s="66">
        <f>R37</f>
        <v>0</v>
      </c>
      <c r="O37" s="67">
        <v>0</v>
      </c>
      <c r="P37" s="67">
        <v>0</v>
      </c>
      <c r="Q37" s="67">
        <v>0</v>
      </c>
      <c r="R37" s="68">
        <v>0</v>
      </c>
      <c r="S37" s="163"/>
    </row>
    <row r="38" spans="1:19" s="35" customFormat="1" ht="15" customHeight="1">
      <c r="A38" s="24"/>
      <c r="B38" s="62">
        <v>2015</v>
      </c>
      <c r="C38" s="26"/>
      <c r="D38" s="25"/>
      <c r="E38" s="38">
        <f>SUM(F38:H38)</f>
        <v>1741.92</v>
      </c>
      <c r="F38" s="38">
        <f>J38</f>
        <v>261.29</v>
      </c>
      <c r="G38" s="38">
        <f>N38</f>
        <v>1480.63</v>
      </c>
      <c r="H38" s="38">
        <v>0</v>
      </c>
      <c r="I38" s="116">
        <f>J38+N38</f>
        <v>1741.92</v>
      </c>
      <c r="J38" s="53">
        <f>SUM(K38:M38)</f>
        <v>261.29</v>
      </c>
      <c r="K38" s="39">
        <v>0</v>
      </c>
      <c r="L38" s="39">
        <v>0</v>
      </c>
      <c r="M38" s="156">
        <f>246.6+12.53+2.16</f>
        <v>261.29</v>
      </c>
      <c r="N38" s="41">
        <f>R38</f>
        <v>1480.63</v>
      </c>
      <c r="O38" s="39">
        <v>0</v>
      </c>
      <c r="P38" s="39">
        <v>0</v>
      </c>
      <c r="Q38" s="39">
        <v>0</v>
      </c>
      <c r="R38" s="43">
        <f>1397.4+71.03+12.2</f>
        <v>1480.63</v>
      </c>
      <c r="S38" s="163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1:19" s="35" customFormat="1" ht="14.25" customHeight="1">
      <c r="A54" s="268" t="s">
        <v>18</v>
      </c>
      <c r="B54" s="270" t="s">
        <v>3</v>
      </c>
      <c r="C54" s="272" t="s">
        <v>33</v>
      </c>
      <c r="D54" s="274" t="s">
        <v>4</v>
      </c>
      <c r="E54" s="272" t="s">
        <v>5</v>
      </c>
      <c r="F54" s="277" t="s">
        <v>19</v>
      </c>
      <c r="G54" s="278"/>
      <c r="H54" s="279"/>
      <c r="I54" s="272" t="s">
        <v>6</v>
      </c>
      <c r="J54" s="272"/>
      <c r="K54" s="272"/>
      <c r="L54" s="272"/>
      <c r="M54" s="272"/>
      <c r="N54" s="272"/>
      <c r="O54" s="272"/>
      <c r="P54" s="272"/>
      <c r="Q54" s="272"/>
      <c r="R54" s="306"/>
      <c r="S54" s="163"/>
    </row>
    <row r="55" spans="1:19" s="35" customFormat="1" ht="20.25" customHeight="1">
      <c r="A55" s="269"/>
      <c r="B55" s="271"/>
      <c r="C55" s="273"/>
      <c r="D55" s="275"/>
      <c r="E55" s="273"/>
      <c r="F55" s="273" t="s">
        <v>7</v>
      </c>
      <c r="G55" s="273" t="s">
        <v>8</v>
      </c>
      <c r="H55" s="273" t="s">
        <v>51</v>
      </c>
      <c r="I55" s="307" t="s">
        <v>99</v>
      </c>
      <c r="J55" s="307"/>
      <c r="K55" s="307"/>
      <c r="L55" s="307"/>
      <c r="M55" s="307"/>
      <c r="N55" s="307"/>
      <c r="O55" s="307"/>
      <c r="P55" s="307"/>
      <c r="Q55" s="307"/>
      <c r="R55" s="308"/>
      <c r="S55" s="163"/>
    </row>
    <row r="56" spans="1:19" s="35" customFormat="1" ht="14.25" customHeight="1">
      <c r="A56" s="269"/>
      <c r="B56" s="271"/>
      <c r="C56" s="273"/>
      <c r="D56" s="275"/>
      <c r="E56" s="273"/>
      <c r="F56" s="273"/>
      <c r="G56" s="273"/>
      <c r="H56" s="273"/>
      <c r="I56" s="309" t="s">
        <v>9</v>
      </c>
      <c r="J56" s="273" t="s">
        <v>19</v>
      </c>
      <c r="K56" s="273"/>
      <c r="L56" s="273"/>
      <c r="M56" s="273"/>
      <c r="N56" s="273"/>
      <c r="O56" s="273"/>
      <c r="P56" s="273"/>
      <c r="Q56" s="273"/>
      <c r="R56" s="299"/>
      <c r="S56" s="163"/>
    </row>
    <row r="57" spans="1:19" s="35" customFormat="1" ht="14.25" customHeight="1">
      <c r="A57" s="269"/>
      <c r="B57" s="271"/>
      <c r="C57" s="273"/>
      <c r="D57" s="275"/>
      <c r="E57" s="273"/>
      <c r="F57" s="273"/>
      <c r="G57" s="273"/>
      <c r="H57" s="273"/>
      <c r="I57" s="309"/>
      <c r="J57" s="273" t="s">
        <v>43</v>
      </c>
      <c r="K57" s="273"/>
      <c r="L57" s="273"/>
      <c r="M57" s="273"/>
      <c r="N57" s="273" t="s">
        <v>10</v>
      </c>
      <c r="O57" s="273"/>
      <c r="P57" s="273"/>
      <c r="Q57" s="273"/>
      <c r="R57" s="299"/>
      <c r="S57" s="163"/>
    </row>
    <row r="58" spans="1:19" s="35" customFormat="1" ht="14.25" customHeight="1">
      <c r="A58" s="269"/>
      <c r="B58" s="271"/>
      <c r="C58" s="273"/>
      <c r="D58" s="275"/>
      <c r="E58" s="273"/>
      <c r="F58" s="273"/>
      <c r="G58" s="273"/>
      <c r="H58" s="273"/>
      <c r="I58" s="309"/>
      <c r="J58" s="273"/>
      <c r="K58" s="273"/>
      <c r="L58" s="273"/>
      <c r="M58" s="273"/>
      <c r="N58" s="273"/>
      <c r="O58" s="273"/>
      <c r="P58" s="273"/>
      <c r="Q58" s="273"/>
      <c r="R58" s="299"/>
      <c r="S58" s="163"/>
    </row>
    <row r="59" spans="1:19" s="35" customFormat="1" ht="14.25" customHeight="1">
      <c r="A59" s="269"/>
      <c r="B59" s="271"/>
      <c r="C59" s="273"/>
      <c r="D59" s="275"/>
      <c r="E59" s="273"/>
      <c r="F59" s="273"/>
      <c r="G59" s="273"/>
      <c r="H59" s="273"/>
      <c r="I59" s="309"/>
      <c r="J59" s="273" t="s">
        <v>9</v>
      </c>
      <c r="K59" s="273" t="s">
        <v>11</v>
      </c>
      <c r="L59" s="273"/>
      <c r="M59" s="273"/>
      <c r="N59" s="273" t="s">
        <v>9</v>
      </c>
      <c r="O59" s="273" t="s">
        <v>11</v>
      </c>
      <c r="P59" s="273"/>
      <c r="Q59" s="273"/>
      <c r="R59" s="299"/>
      <c r="S59" s="163"/>
    </row>
    <row r="60" spans="1:19" s="35" customFormat="1" ht="14.25" customHeight="1">
      <c r="A60" s="269"/>
      <c r="B60" s="271"/>
      <c r="C60" s="273"/>
      <c r="D60" s="275"/>
      <c r="E60" s="273"/>
      <c r="F60" s="273"/>
      <c r="G60" s="273"/>
      <c r="H60" s="273"/>
      <c r="I60" s="309"/>
      <c r="J60" s="273"/>
      <c r="K60" s="298" t="s">
        <v>13</v>
      </c>
      <c r="L60" s="273" t="s">
        <v>12</v>
      </c>
      <c r="M60" s="273" t="s">
        <v>52</v>
      </c>
      <c r="N60" s="273"/>
      <c r="O60" s="273" t="s">
        <v>53</v>
      </c>
      <c r="P60" s="298" t="s">
        <v>13</v>
      </c>
      <c r="Q60" s="273" t="s">
        <v>12</v>
      </c>
      <c r="R60" s="299" t="s">
        <v>14</v>
      </c>
      <c r="S60" s="163"/>
    </row>
    <row r="61" spans="1:19" s="35" customFormat="1" ht="14.25" customHeight="1">
      <c r="A61" s="269"/>
      <c r="B61" s="271"/>
      <c r="C61" s="273"/>
      <c r="D61" s="275"/>
      <c r="E61" s="273"/>
      <c r="F61" s="273"/>
      <c r="G61" s="273"/>
      <c r="H61" s="273"/>
      <c r="I61" s="309"/>
      <c r="J61" s="273"/>
      <c r="K61" s="298"/>
      <c r="L61" s="273"/>
      <c r="M61" s="273"/>
      <c r="N61" s="273"/>
      <c r="O61" s="273"/>
      <c r="P61" s="298"/>
      <c r="Q61" s="273"/>
      <c r="R61" s="299"/>
      <c r="S61" s="163"/>
    </row>
    <row r="62" spans="1:19" s="35" customFormat="1" ht="14.25" customHeight="1">
      <c r="A62" s="269"/>
      <c r="B62" s="271"/>
      <c r="C62" s="273"/>
      <c r="D62" s="275"/>
      <c r="E62" s="273"/>
      <c r="F62" s="273"/>
      <c r="G62" s="273"/>
      <c r="H62" s="273"/>
      <c r="I62" s="309"/>
      <c r="J62" s="273"/>
      <c r="K62" s="298"/>
      <c r="L62" s="273"/>
      <c r="M62" s="273"/>
      <c r="N62" s="273"/>
      <c r="O62" s="273"/>
      <c r="P62" s="298"/>
      <c r="Q62" s="273"/>
      <c r="R62" s="299"/>
      <c r="S62" s="163"/>
    </row>
    <row r="63" spans="1:19" s="35" customFormat="1" ht="14.25" customHeight="1">
      <c r="A63" s="269"/>
      <c r="B63" s="271"/>
      <c r="C63" s="273"/>
      <c r="D63" s="275"/>
      <c r="E63" s="273"/>
      <c r="F63" s="273"/>
      <c r="G63" s="273"/>
      <c r="H63" s="273"/>
      <c r="I63" s="309"/>
      <c r="J63" s="273"/>
      <c r="K63" s="298"/>
      <c r="L63" s="273"/>
      <c r="M63" s="273"/>
      <c r="N63" s="273"/>
      <c r="O63" s="273"/>
      <c r="P63" s="298"/>
      <c r="Q63" s="273"/>
      <c r="R63" s="299"/>
      <c r="S63" s="163"/>
    </row>
    <row r="64" spans="1:19" s="35" customFormat="1" ht="14.25" customHeight="1">
      <c r="A64" s="269"/>
      <c r="B64" s="271"/>
      <c r="C64" s="273"/>
      <c r="D64" s="275"/>
      <c r="E64" s="273"/>
      <c r="F64" s="273"/>
      <c r="G64" s="273"/>
      <c r="H64" s="273"/>
      <c r="I64" s="309"/>
      <c r="J64" s="273"/>
      <c r="K64" s="298"/>
      <c r="L64" s="273"/>
      <c r="M64" s="273"/>
      <c r="N64" s="273"/>
      <c r="O64" s="273"/>
      <c r="P64" s="298"/>
      <c r="Q64" s="273"/>
      <c r="R64" s="299"/>
      <c r="S64" s="163"/>
    </row>
    <row r="65" spans="1:19" s="35" customFormat="1" ht="14.25" customHeight="1">
      <c r="A65" s="269"/>
      <c r="B65" s="271"/>
      <c r="C65" s="273"/>
      <c r="D65" s="276"/>
      <c r="E65" s="273"/>
      <c r="F65" s="273"/>
      <c r="G65" s="273"/>
      <c r="H65" s="273"/>
      <c r="I65" s="309"/>
      <c r="J65" s="273"/>
      <c r="K65" s="298"/>
      <c r="L65" s="273"/>
      <c r="M65" s="273"/>
      <c r="N65" s="273"/>
      <c r="O65" s="273"/>
      <c r="P65" s="298"/>
      <c r="Q65" s="273"/>
      <c r="R65" s="299"/>
      <c r="S65" s="163"/>
    </row>
    <row r="66" spans="1:19" s="79" customFormat="1" ht="14.25" customHeight="1">
      <c r="A66" s="76"/>
      <c r="B66" s="77"/>
      <c r="C66" s="77"/>
      <c r="D66" s="77"/>
      <c r="E66" s="77" t="s">
        <v>47</v>
      </c>
      <c r="F66" s="77"/>
      <c r="G66" s="77"/>
      <c r="H66" s="77"/>
      <c r="I66" s="118" t="s">
        <v>48</v>
      </c>
      <c r="J66" s="77" t="s">
        <v>49</v>
      </c>
      <c r="K66" s="77"/>
      <c r="L66" s="77"/>
      <c r="M66" s="77"/>
      <c r="N66" s="77" t="s">
        <v>50</v>
      </c>
      <c r="O66" s="77"/>
      <c r="P66" s="77"/>
      <c r="Q66" s="77"/>
      <c r="R66" s="78"/>
      <c r="S66" s="164"/>
    </row>
    <row r="67" spans="1:19" s="5" customFormat="1" ht="11.25">
      <c r="A67" s="122" t="s">
        <v>20</v>
      </c>
      <c r="B67" s="122" t="s">
        <v>21</v>
      </c>
      <c r="C67" s="122" t="s">
        <v>22</v>
      </c>
      <c r="D67" s="122" t="s">
        <v>23</v>
      </c>
      <c r="E67" s="122" t="s">
        <v>24</v>
      </c>
      <c r="F67" s="122" t="s">
        <v>25</v>
      </c>
      <c r="G67" s="122" t="s">
        <v>26</v>
      </c>
      <c r="H67" s="122" t="s">
        <v>27</v>
      </c>
      <c r="I67" s="123" t="s">
        <v>28</v>
      </c>
      <c r="J67" s="122" t="s">
        <v>29</v>
      </c>
      <c r="K67" s="122" t="s">
        <v>32</v>
      </c>
      <c r="L67" s="122" t="s">
        <v>42</v>
      </c>
      <c r="M67" s="122" t="s">
        <v>16</v>
      </c>
      <c r="N67" s="122" t="s">
        <v>17</v>
      </c>
      <c r="O67" s="122" t="s">
        <v>0</v>
      </c>
      <c r="P67" s="122" t="s">
        <v>1</v>
      </c>
      <c r="Q67" s="122" t="s">
        <v>2</v>
      </c>
      <c r="R67" s="122" t="s">
        <v>46</v>
      </c>
      <c r="S67" s="161"/>
    </row>
    <row r="68" spans="1:19" s="35" customFormat="1" ht="29.25" customHeight="1">
      <c r="A68" s="16" t="s">
        <v>67</v>
      </c>
      <c r="B68" s="17" t="s">
        <v>38</v>
      </c>
      <c r="C68" s="267" t="s">
        <v>54</v>
      </c>
      <c r="D68" s="286"/>
      <c r="E68" s="286"/>
      <c r="F68" s="286"/>
      <c r="G68" s="9"/>
      <c r="H68" s="9"/>
      <c r="I68" s="112"/>
      <c r="J68" s="18"/>
      <c r="K68" s="18"/>
      <c r="L68" s="18"/>
      <c r="M68" s="18"/>
      <c r="N68" s="18"/>
      <c r="O68" s="18"/>
      <c r="P68" s="18"/>
      <c r="Q68" s="18"/>
      <c r="R68" s="19"/>
      <c r="S68" s="163"/>
    </row>
    <row r="69" spans="1:19" s="35" customFormat="1" ht="47.25" customHeight="1">
      <c r="A69" s="16"/>
      <c r="B69" s="45" t="s">
        <v>56</v>
      </c>
      <c r="C69" s="267" t="s">
        <v>55</v>
      </c>
      <c r="D69" s="286"/>
      <c r="E69" s="286"/>
      <c r="F69" s="286"/>
      <c r="G69" s="286"/>
      <c r="H69" s="9"/>
      <c r="I69" s="112"/>
      <c r="J69" s="18"/>
      <c r="K69" s="18"/>
      <c r="L69" s="18"/>
      <c r="M69" s="18"/>
      <c r="N69" s="18"/>
      <c r="O69" s="18"/>
      <c r="P69" s="18"/>
      <c r="Q69" s="18"/>
      <c r="R69" s="19"/>
      <c r="S69" s="163"/>
    </row>
    <row r="70" spans="1:19" s="35" customFormat="1" ht="43.5" customHeight="1">
      <c r="A70" s="16"/>
      <c r="B70" s="45" t="s">
        <v>57</v>
      </c>
      <c r="C70" s="267"/>
      <c r="D70" s="286"/>
      <c r="E70" s="286"/>
      <c r="F70" s="286"/>
      <c r="G70" s="286"/>
      <c r="H70" s="9"/>
      <c r="I70" s="112"/>
      <c r="J70" s="18"/>
      <c r="K70" s="18"/>
      <c r="L70" s="18"/>
      <c r="M70" s="18"/>
      <c r="N70" s="18"/>
      <c r="O70" s="18"/>
      <c r="P70" s="18"/>
      <c r="Q70" s="18"/>
      <c r="R70" s="19"/>
      <c r="S70" s="163"/>
    </row>
    <row r="71" spans="1:19" s="35" customFormat="1" ht="67.5" customHeight="1">
      <c r="A71" s="16"/>
      <c r="B71" s="33" t="s">
        <v>44</v>
      </c>
      <c r="C71" s="30"/>
      <c r="D71" s="30"/>
      <c r="E71" s="34"/>
      <c r="F71" s="34"/>
      <c r="G71" s="31"/>
      <c r="H71" s="31"/>
      <c r="I71" s="113"/>
      <c r="J71" s="31"/>
      <c r="K71" s="31"/>
      <c r="L71" s="31"/>
      <c r="M71" s="31"/>
      <c r="N71" s="31"/>
      <c r="O71" s="31"/>
      <c r="P71" s="31"/>
      <c r="Q71" s="31"/>
      <c r="R71" s="32"/>
      <c r="S71" s="163"/>
    </row>
    <row r="72" spans="1:19" s="35" customFormat="1" ht="15" customHeight="1">
      <c r="A72" s="16"/>
      <c r="B72" s="141" t="s">
        <v>15</v>
      </c>
      <c r="C72" s="324"/>
      <c r="D72" s="293" t="s">
        <v>45</v>
      </c>
      <c r="E72" s="285">
        <f aca="true" t="shared" si="1" ref="E72:J72">SUM(E75:E77)</f>
        <v>1035877.3</v>
      </c>
      <c r="F72" s="280">
        <f t="shared" si="1"/>
        <v>155381.6</v>
      </c>
      <c r="G72" s="280">
        <f t="shared" si="1"/>
        <v>880495.7</v>
      </c>
      <c r="H72" s="280">
        <f t="shared" si="1"/>
        <v>0</v>
      </c>
      <c r="I72" s="285">
        <f t="shared" si="1"/>
        <v>269696.69</v>
      </c>
      <c r="J72" s="319">
        <f t="shared" si="1"/>
        <v>40454.5</v>
      </c>
      <c r="K72" s="319">
        <v>0</v>
      </c>
      <c r="L72" s="319">
        <v>0</v>
      </c>
      <c r="M72" s="319">
        <f>SUM(M75:M77)</f>
        <v>40454.5</v>
      </c>
      <c r="N72" s="280">
        <f>SUM(N75:N77)</f>
        <v>229242.19</v>
      </c>
      <c r="O72" s="261">
        <f>SUM(O76:O77)</f>
        <v>0</v>
      </c>
      <c r="P72" s="261">
        <f>SUM(P76:P77)</f>
        <v>0</v>
      </c>
      <c r="Q72" s="261">
        <f>SUM(Q76:Q77)</f>
        <v>0</v>
      </c>
      <c r="R72" s="263">
        <f>SUM(R75:R77)</f>
        <v>229242.19</v>
      </c>
      <c r="S72" s="163"/>
    </row>
    <row r="73" spans="1:19" s="35" customFormat="1" ht="12.75">
      <c r="A73" s="16"/>
      <c r="B73" s="322" t="s">
        <v>76</v>
      </c>
      <c r="C73" s="325"/>
      <c r="D73" s="300"/>
      <c r="E73" s="301"/>
      <c r="F73" s="302"/>
      <c r="G73" s="302"/>
      <c r="H73" s="302"/>
      <c r="I73" s="301"/>
      <c r="J73" s="320"/>
      <c r="K73" s="320"/>
      <c r="L73" s="320"/>
      <c r="M73" s="320"/>
      <c r="N73" s="302"/>
      <c r="O73" s="303"/>
      <c r="P73" s="303"/>
      <c r="Q73" s="303"/>
      <c r="R73" s="305"/>
      <c r="S73" s="163"/>
    </row>
    <row r="74" spans="1:19" s="35" customFormat="1" ht="33.75" customHeight="1">
      <c r="A74" s="16"/>
      <c r="B74" s="323"/>
      <c r="C74" s="326"/>
      <c r="D74" s="294"/>
      <c r="E74" s="260"/>
      <c r="F74" s="281"/>
      <c r="G74" s="281"/>
      <c r="H74" s="281"/>
      <c r="I74" s="260"/>
      <c r="J74" s="321"/>
      <c r="K74" s="321"/>
      <c r="L74" s="321"/>
      <c r="M74" s="321"/>
      <c r="N74" s="281"/>
      <c r="O74" s="262"/>
      <c r="P74" s="262"/>
      <c r="Q74" s="262"/>
      <c r="R74" s="264"/>
      <c r="S74" s="163"/>
    </row>
    <row r="75" spans="1:19" s="35" customFormat="1" ht="15" customHeight="1">
      <c r="A75" s="16"/>
      <c r="B75" s="144">
        <v>2013</v>
      </c>
      <c r="C75" s="142"/>
      <c r="D75" s="142"/>
      <c r="E75" s="47">
        <f>SUM(F75:H75)</f>
        <v>472686.14</v>
      </c>
      <c r="F75" s="47">
        <v>70902.92</v>
      </c>
      <c r="G75" s="47">
        <f>401783.28-0.06</f>
        <v>401783.22000000003</v>
      </c>
      <c r="H75" s="47">
        <v>0</v>
      </c>
      <c r="I75" s="119">
        <f>J75+N75</f>
        <v>0</v>
      </c>
      <c r="J75" s="81">
        <f>M75</f>
        <v>0</v>
      </c>
      <c r="K75" s="81">
        <v>0</v>
      </c>
      <c r="L75" s="81">
        <v>0</v>
      </c>
      <c r="M75" s="82">
        <v>0</v>
      </c>
      <c r="N75" s="80">
        <f>SUM(O75:R75)</f>
        <v>0</v>
      </c>
      <c r="O75" s="83">
        <v>0</v>
      </c>
      <c r="P75" s="83">
        <v>0</v>
      </c>
      <c r="Q75" s="83">
        <v>0</v>
      </c>
      <c r="R75" s="84">
        <v>0</v>
      </c>
      <c r="S75" s="163"/>
    </row>
    <row r="76" spans="1:19" s="35" customFormat="1" ht="15" customHeight="1">
      <c r="A76" s="16"/>
      <c r="B76" s="142">
        <v>2014</v>
      </c>
      <c r="C76" s="142"/>
      <c r="D76" s="142"/>
      <c r="E76" s="44">
        <f>SUM(F76:H76)</f>
        <v>293494.47</v>
      </c>
      <c r="F76" s="49">
        <f>61717.7-0.06-17693.46</f>
        <v>44024.18</v>
      </c>
      <c r="G76" s="44">
        <f>349733.23+0.06-100263</f>
        <v>249470.28999999998</v>
      </c>
      <c r="H76" s="44">
        <v>0</v>
      </c>
      <c r="I76" s="114">
        <f>J76+N76</f>
        <v>0</v>
      </c>
      <c r="J76" s="51">
        <f>M76</f>
        <v>0</v>
      </c>
      <c r="K76" s="51">
        <v>0</v>
      </c>
      <c r="L76" s="51">
        <v>0</v>
      </c>
      <c r="M76" s="52">
        <v>0</v>
      </c>
      <c r="N76" s="40">
        <f>SUM(O76:R76)</f>
        <v>0</v>
      </c>
      <c r="O76" s="37">
        <v>0</v>
      </c>
      <c r="P76" s="37">
        <v>0</v>
      </c>
      <c r="Q76" s="37">
        <v>0</v>
      </c>
      <c r="R76" s="42">
        <v>0</v>
      </c>
      <c r="S76" s="163"/>
    </row>
    <row r="77" spans="1:19" s="35" customFormat="1" ht="15" customHeight="1">
      <c r="A77" s="24"/>
      <c r="B77" s="145">
        <v>2015</v>
      </c>
      <c r="C77" s="146"/>
      <c r="D77" s="143"/>
      <c r="E77" s="38">
        <f>SUM(F77:H77)</f>
        <v>269696.69</v>
      </c>
      <c r="F77" s="47">
        <f>J77</f>
        <v>40454.5</v>
      </c>
      <c r="G77" s="38">
        <f>N77</f>
        <v>229242.19</v>
      </c>
      <c r="H77" s="38">
        <v>0</v>
      </c>
      <c r="I77" s="116">
        <f>J77+N77</f>
        <v>269696.69</v>
      </c>
      <c r="J77" s="51">
        <f>M77</f>
        <v>40454.5</v>
      </c>
      <c r="K77" s="54">
        <v>0</v>
      </c>
      <c r="L77" s="54">
        <v>0</v>
      </c>
      <c r="M77" s="53">
        <f>22761.04+17693.46</f>
        <v>40454.5</v>
      </c>
      <c r="N77" s="41">
        <f>R77</f>
        <v>229242.19</v>
      </c>
      <c r="O77" s="39">
        <v>0</v>
      </c>
      <c r="P77" s="39">
        <v>0</v>
      </c>
      <c r="Q77" s="39">
        <v>0</v>
      </c>
      <c r="R77" s="43">
        <f>128979.19+100263</f>
        <v>229242.19</v>
      </c>
      <c r="S77" s="163"/>
    </row>
    <row r="78" spans="1:19" s="35" customFormat="1" ht="7.5" customHeight="1">
      <c r="A78" s="100"/>
      <c r="B78" s="100"/>
      <c r="C78" s="9"/>
      <c r="D78" s="9"/>
      <c r="E78" s="72"/>
      <c r="F78" s="72"/>
      <c r="G78" s="72"/>
      <c r="H78" s="72"/>
      <c r="I78" s="117"/>
      <c r="J78" s="98"/>
      <c r="K78" s="98"/>
      <c r="L78" s="98"/>
      <c r="M78" s="69"/>
      <c r="N78" s="73"/>
      <c r="O78" s="74"/>
      <c r="P78" s="74"/>
      <c r="Q78" s="74"/>
      <c r="R78" s="99"/>
      <c r="S78" s="163"/>
    </row>
    <row r="79" spans="1:19" s="35" customFormat="1" ht="29.25" customHeight="1">
      <c r="A79" s="16" t="s">
        <v>68</v>
      </c>
      <c r="B79" s="17" t="s">
        <v>38</v>
      </c>
      <c r="C79" s="267" t="s">
        <v>54</v>
      </c>
      <c r="D79" s="286"/>
      <c r="E79" s="286"/>
      <c r="F79" s="286"/>
      <c r="G79" s="9"/>
      <c r="H79" s="9"/>
      <c r="I79" s="112"/>
      <c r="J79" s="18"/>
      <c r="K79" s="18"/>
      <c r="L79" s="18"/>
      <c r="M79" s="18"/>
      <c r="N79" s="18"/>
      <c r="O79" s="18"/>
      <c r="P79" s="18"/>
      <c r="Q79" s="18"/>
      <c r="R79" s="19"/>
      <c r="S79" s="163"/>
    </row>
    <row r="80" spans="1:19" s="35" customFormat="1" ht="48" customHeight="1">
      <c r="A80" s="16"/>
      <c r="B80" s="45" t="s">
        <v>56</v>
      </c>
      <c r="C80" s="267" t="s">
        <v>55</v>
      </c>
      <c r="D80" s="286"/>
      <c r="E80" s="286"/>
      <c r="F80" s="286"/>
      <c r="G80" s="286"/>
      <c r="H80" s="9"/>
      <c r="I80" s="112"/>
      <c r="J80" s="18"/>
      <c r="K80" s="18"/>
      <c r="L80" s="18"/>
      <c r="M80" s="18"/>
      <c r="N80" s="18"/>
      <c r="O80" s="18"/>
      <c r="P80" s="18"/>
      <c r="Q80" s="18"/>
      <c r="R80" s="19"/>
      <c r="S80" s="163"/>
    </row>
    <row r="81" spans="1:19" s="35" customFormat="1" ht="43.5" customHeight="1">
      <c r="A81" s="16"/>
      <c r="B81" s="45" t="s">
        <v>57</v>
      </c>
      <c r="C81" s="267"/>
      <c r="D81" s="286"/>
      <c r="E81" s="286"/>
      <c r="F81" s="286"/>
      <c r="G81" s="286"/>
      <c r="H81" s="9"/>
      <c r="I81" s="112"/>
      <c r="J81" s="18"/>
      <c r="K81" s="18"/>
      <c r="L81" s="18"/>
      <c r="M81" s="18"/>
      <c r="N81" s="18"/>
      <c r="O81" s="18"/>
      <c r="P81" s="18"/>
      <c r="Q81" s="18"/>
      <c r="R81" s="19"/>
      <c r="S81" s="163"/>
    </row>
    <row r="82" spans="1:19" s="35" customFormat="1" ht="68.25" customHeight="1">
      <c r="A82" s="16"/>
      <c r="B82" s="33" t="s">
        <v>44</v>
      </c>
      <c r="C82" s="30"/>
      <c r="D82" s="30"/>
      <c r="E82" s="34"/>
      <c r="F82" s="34"/>
      <c r="G82" s="31"/>
      <c r="H82" s="31"/>
      <c r="I82" s="113"/>
      <c r="J82" s="31"/>
      <c r="K82" s="31"/>
      <c r="L82" s="31"/>
      <c r="M82" s="31"/>
      <c r="N82" s="31"/>
      <c r="O82" s="31"/>
      <c r="P82" s="31"/>
      <c r="Q82" s="31"/>
      <c r="R82" s="32"/>
      <c r="S82" s="163"/>
    </row>
    <row r="83" spans="1:19" s="35" customFormat="1" ht="15" customHeight="1">
      <c r="A83" s="16"/>
      <c r="B83" s="29" t="s">
        <v>15</v>
      </c>
      <c r="C83" s="282"/>
      <c r="D83" s="293" t="s">
        <v>45</v>
      </c>
      <c r="E83" s="285">
        <f aca="true" t="shared" si="2" ref="E83:J83">SUM(E86:E88)</f>
        <v>926940.6000000001</v>
      </c>
      <c r="F83" s="280">
        <f t="shared" si="2"/>
        <v>93923.09</v>
      </c>
      <c r="G83" s="280">
        <f t="shared" si="2"/>
        <v>833017.51</v>
      </c>
      <c r="H83" s="280">
        <f t="shared" si="2"/>
        <v>0</v>
      </c>
      <c r="I83" s="285">
        <f t="shared" si="2"/>
        <v>159120.81</v>
      </c>
      <c r="J83" s="319">
        <f t="shared" si="2"/>
        <v>43173.07</v>
      </c>
      <c r="K83" s="319">
        <v>0</v>
      </c>
      <c r="L83" s="319">
        <v>0</v>
      </c>
      <c r="M83" s="319">
        <f>SUM(M86:M88)</f>
        <v>43173.07</v>
      </c>
      <c r="N83" s="280">
        <f>SUM(N86:N88)</f>
        <v>115947.73999999999</v>
      </c>
      <c r="O83" s="261">
        <f>SUM(O87:O88)</f>
        <v>0</v>
      </c>
      <c r="P83" s="261">
        <f>SUM(P87:P88)</f>
        <v>0</v>
      </c>
      <c r="Q83" s="261">
        <f>SUM(Q87:Q88)</f>
        <v>0</v>
      </c>
      <c r="R83" s="263">
        <f>SUM(R86:R88)</f>
        <v>115947.73999999999</v>
      </c>
      <c r="S83" s="163"/>
    </row>
    <row r="84" spans="1:19" s="35" customFormat="1" ht="12.75">
      <c r="A84" s="16"/>
      <c r="B84" s="327" t="s">
        <v>80</v>
      </c>
      <c r="C84" s="283"/>
      <c r="D84" s="300"/>
      <c r="E84" s="301"/>
      <c r="F84" s="302"/>
      <c r="G84" s="302"/>
      <c r="H84" s="302"/>
      <c r="I84" s="301"/>
      <c r="J84" s="320"/>
      <c r="K84" s="320"/>
      <c r="L84" s="320"/>
      <c r="M84" s="320"/>
      <c r="N84" s="302"/>
      <c r="O84" s="303"/>
      <c r="P84" s="303"/>
      <c r="Q84" s="303"/>
      <c r="R84" s="305"/>
      <c r="S84" s="163"/>
    </row>
    <row r="85" spans="1:19" s="35" customFormat="1" ht="20.25" customHeight="1">
      <c r="A85" s="16"/>
      <c r="B85" s="328"/>
      <c r="C85" s="284"/>
      <c r="D85" s="294"/>
      <c r="E85" s="260"/>
      <c r="F85" s="281"/>
      <c r="G85" s="281"/>
      <c r="H85" s="281"/>
      <c r="I85" s="260"/>
      <c r="J85" s="321"/>
      <c r="K85" s="321"/>
      <c r="L85" s="321"/>
      <c r="M85" s="321"/>
      <c r="N85" s="281"/>
      <c r="O85" s="262"/>
      <c r="P85" s="262"/>
      <c r="Q85" s="262"/>
      <c r="R85" s="264"/>
      <c r="S85" s="163"/>
    </row>
    <row r="86" spans="1:19" s="35" customFormat="1" ht="15" customHeight="1">
      <c r="A86" s="16"/>
      <c r="B86" s="58">
        <v>2013</v>
      </c>
      <c r="C86" s="10"/>
      <c r="D86" s="10"/>
      <c r="E86" s="47">
        <f>SUM(F86:H86)</f>
        <v>523624.45</v>
      </c>
      <c r="F86" s="47">
        <v>0</v>
      </c>
      <c r="G86" s="47">
        <v>523624.45</v>
      </c>
      <c r="H86" s="47">
        <v>0</v>
      </c>
      <c r="I86" s="119">
        <f>J86+N86</f>
        <v>0</v>
      </c>
      <c r="J86" s="81">
        <f>M86</f>
        <v>0</v>
      </c>
      <c r="K86" s="81">
        <v>0</v>
      </c>
      <c r="L86" s="81">
        <v>0</v>
      </c>
      <c r="M86" s="82">
        <v>0</v>
      </c>
      <c r="N86" s="80">
        <f>SUM(O86:R86)</f>
        <v>0</v>
      </c>
      <c r="O86" s="83">
        <v>0</v>
      </c>
      <c r="P86" s="83">
        <v>0</v>
      </c>
      <c r="Q86" s="83">
        <v>0</v>
      </c>
      <c r="R86" s="84">
        <v>0</v>
      </c>
      <c r="S86" s="163"/>
    </row>
    <row r="87" spans="1:19" s="35" customFormat="1" ht="15" customHeight="1">
      <c r="A87" s="16"/>
      <c r="B87" s="10">
        <v>2014</v>
      </c>
      <c r="C87" s="10"/>
      <c r="D87" s="10"/>
      <c r="E87" s="44">
        <f>SUM(F87:H87)</f>
        <v>244195.34</v>
      </c>
      <c r="F87" s="49">
        <f>55053.09-4303.07</f>
        <v>50750.02</v>
      </c>
      <c r="G87" s="44">
        <f>245996.5-52551.18</f>
        <v>193445.32</v>
      </c>
      <c r="H87" s="44">
        <v>0</v>
      </c>
      <c r="I87" s="114">
        <f>J87+N87</f>
        <v>0</v>
      </c>
      <c r="J87" s="51">
        <f>M87</f>
        <v>0</v>
      </c>
      <c r="K87" s="51">
        <v>0</v>
      </c>
      <c r="L87" s="51">
        <v>0</v>
      </c>
      <c r="M87" s="52">
        <v>0</v>
      </c>
      <c r="N87" s="40">
        <f>SUM(O87:R87)</f>
        <v>0</v>
      </c>
      <c r="O87" s="37">
        <v>0</v>
      </c>
      <c r="P87" s="37">
        <v>0</v>
      </c>
      <c r="Q87" s="37">
        <v>0</v>
      </c>
      <c r="R87" s="42">
        <v>0</v>
      </c>
      <c r="S87" s="163"/>
    </row>
    <row r="88" spans="1:19" s="35" customFormat="1" ht="15" customHeight="1">
      <c r="A88" s="24"/>
      <c r="B88" s="23">
        <v>2015</v>
      </c>
      <c r="C88" s="26"/>
      <c r="D88" s="25"/>
      <c r="E88" s="38">
        <f>SUM(F88:H88)</f>
        <v>159120.81</v>
      </c>
      <c r="F88" s="47">
        <f>J88</f>
        <v>43173.07</v>
      </c>
      <c r="G88" s="38">
        <f>N88</f>
        <v>115947.73999999999</v>
      </c>
      <c r="H88" s="38">
        <v>0</v>
      </c>
      <c r="I88" s="116">
        <f>J88+N88</f>
        <v>159120.81</v>
      </c>
      <c r="J88" s="54">
        <f>M88</f>
        <v>43173.07</v>
      </c>
      <c r="K88" s="54">
        <v>0</v>
      </c>
      <c r="L88" s="54">
        <v>0</v>
      </c>
      <c r="M88" s="53">
        <f>38870+4303.07</f>
        <v>43173.07</v>
      </c>
      <c r="N88" s="41">
        <f>R88</f>
        <v>115947.73999999999</v>
      </c>
      <c r="O88" s="39">
        <v>0</v>
      </c>
      <c r="P88" s="39">
        <v>0</v>
      </c>
      <c r="Q88" s="39">
        <v>0</v>
      </c>
      <c r="R88" s="43">
        <f>63396.56+52551.18</f>
        <v>115947.73999999999</v>
      </c>
      <c r="S88" s="163"/>
    </row>
    <row r="89" spans="1:19" ht="15" customHeight="1">
      <c r="A89" s="86"/>
      <c r="B89" s="86"/>
      <c r="C89" s="86"/>
      <c r="D89" s="86"/>
      <c r="E89" s="86"/>
      <c r="F89" s="86"/>
      <c r="G89" s="86"/>
      <c r="H89" s="86"/>
      <c r="I89" s="120"/>
      <c r="S89" s="163"/>
    </row>
    <row r="90" spans="1:19" ht="15" customHeight="1">
      <c r="A90" s="86"/>
      <c r="B90" s="86"/>
      <c r="C90" s="86"/>
      <c r="D90" s="86"/>
      <c r="E90" s="86"/>
      <c r="F90" s="86"/>
      <c r="G90" s="86"/>
      <c r="H90" s="86"/>
      <c r="I90" s="120"/>
      <c r="S90" s="163"/>
    </row>
    <row r="91" spans="1:19" s="35" customFormat="1" ht="14.25" customHeight="1">
      <c r="A91" s="268" t="s">
        <v>18</v>
      </c>
      <c r="B91" s="270" t="s">
        <v>3</v>
      </c>
      <c r="C91" s="272" t="s">
        <v>33</v>
      </c>
      <c r="D91" s="274" t="s">
        <v>4</v>
      </c>
      <c r="E91" s="272" t="s">
        <v>5</v>
      </c>
      <c r="F91" s="277" t="s">
        <v>19</v>
      </c>
      <c r="G91" s="278"/>
      <c r="H91" s="279"/>
      <c r="I91" s="272" t="s">
        <v>6</v>
      </c>
      <c r="J91" s="272"/>
      <c r="K91" s="272"/>
      <c r="L91" s="272"/>
      <c r="M91" s="272"/>
      <c r="N91" s="272"/>
      <c r="O91" s="272"/>
      <c r="P91" s="272"/>
      <c r="Q91" s="272"/>
      <c r="R91" s="306"/>
      <c r="S91" s="163"/>
    </row>
    <row r="92" spans="1:19" s="35" customFormat="1" ht="20.25" customHeight="1">
      <c r="A92" s="269"/>
      <c r="B92" s="271"/>
      <c r="C92" s="273"/>
      <c r="D92" s="275"/>
      <c r="E92" s="273"/>
      <c r="F92" s="273" t="s">
        <v>7</v>
      </c>
      <c r="G92" s="273" t="s">
        <v>8</v>
      </c>
      <c r="H92" s="273" t="s">
        <v>51</v>
      </c>
      <c r="I92" s="307" t="s">
        <v>99</v>
      </c>
      <c r="J92" s="307"/>
      <c r="K92" s="307"/>
      <c r="L92" s="307"/>
      <c r="M92" s="307"/>
      <c r="N92" s="307"/>
      <c r="O92" s="307"/>
      <c r="P92" s="307"/>
      <c r="Q92" s="307"/>
      <c r="R92" s="308"/>
      <c r="S92" s="163"/>
    </row>
    <row r="93" spans="1:19" s="35" customFormat="1" ht="14.25" customHeight="1">
      <c r="A93" s="269"/>
      <c r="B93" s="271"/>
      <c r="C93" s="273"/>
      <c r="D93" s="275"/>
      <c r="E93" s="273"/>
      <c r="F93" s="273"/>
      <c r="G93" s="273"/>
      <c r="H93" s="273"/>
      <c r="I93" s="309" t="s">
        <v>9</v>
      </c>
      <c r="J93" s="273" t="s">
        <v>19</v>
      </c>
      <c r="K93" s="273"/>
      <c r="L93" s="273"/>
      <c r="M93" s="273"/>
      <c r="N93" s="273"/>
      <c r="O93" s="273"/>
      <c r="P93" s="273"/>
      <c r="Q93" s="273"/>
      <c r="R93" s="299"/>
      <c r="S93" s="163"/>
    </row>
    <row r="94" spans="1:19" s="35" customFormat="1" ht="14.25" customHeight="1">
      <c r="A94" s="269"/>
      <c r="B94" s="271"/>
      <c r="C94" s="273"/>
      <c r="D94" s="275"/>
      <c r="E94" s="273"/>
      <c r="F94" s="273"/>
      <c r="G94" s="273"/>
      <c r="H94" s="273"/>
      <c r="I94" s="309"/>
      <c r="J94" s="273" t="s">
        <v>43</v>
      </c>
      <c r="K94" s="273"/>
      <c r="L94" s="273"/>
      <c r="M94" s="273"/>
      <c r="N94" s="273" t="s">
        <v>10</v>
      </c>
      <c r="O94" s="273"/>
      <c r="P94" s="273"/>
      <c r="Q94" s="273"/>
      <c r="R94" s="299"/>
      <c r="S94" s="163"/>
    </row>
    <row r="95" spans="1:19" s="35" customFormat="1" ht="14.25" customHeight="1">
      <c r="A95" s="269"/>
      <c r="B95" s="271"/>
      <c r="C95" s="273"/>
      <c r="D95" s="275"/>
      <c r="E95" s="273"/>
      <c r="F95" s="273"/>
      <c r="G95" s="273"/>
      <c r="H95" s="273"/>
      <c r="I95" s="309"/>
      <c r="J95" s="273"/>
      <c r="K95" s="273"/>
      <c r="L95" s="273"/>
      <c r="M95" s="273"/>
      <c r="N95" s="273"/>
      <c r="O95" s="273"/>
      <c r="P95" s="273"/>
      <c r="Q95" s="273"/>
      <c r="R95" s="299"/>
      <c r="S95" s="163"/>
    </row>
    <row r="96" spans="1:19" s="35" customFormat="1" ht="14.25" customHeight="1">
      <c r="A96" s="269"/>
      <c r="B96" s="271"/>
      <c r="C96" s="273"/>
      <c r="D96" s="275"/>
      <c r="E96" s="273"/>
      <c r="F96" s="273"/>
      <c r="G96" s="273"/>
      <c r="H96" s="273"/>
      <c r="I96" s="309"/>
      <c r="J96" s="273" t="s">
        <v>9</v>
      </c>
      <c r="K96" s="273" t="s">
        <v>11</v>
      </c>
      <c r="L96" s="273"/>
      <c r="M96" s="273"/>
      <c r="N96" s="273" t="s">
        <v>9</v>
      </c>
      <c r="O96" s="273" t="s">
        <v>11</v>
      </c>
      <c r="P96" s="273"/>
      <c r="Q96" s="273"/>
      <c r="R96" s="299"/>
      <c r="S96" s="163"/>
    </row>
    <row r="97" spans="1:19" s="35" customFormat="1" ht="14.25" customHeight="1">
      <c r="A97" s="269"/>
      <c r="B97" s="271"/>
      <c r="C97" s="273"/>
      <c r="D97" s="275"/>
      <c r="E97" s="273"/>
      <c r="F97" s="273"/>
      <c r="G97" s="273"/>
      <c r="H97" s="273"/>
      <c r="I97" s="309"/>
      <c r="J97" s="273"/>
      <c r="K97" s="298" t="s">
        <v>13</v>
      </c>
      <c r="L97" s="273" t="s">
        <v>12</v>
      </c>
      <c r="M97" s="273" t="s">
        <v>52</v>
      </c>
      <c r="N97" s="273"/>
      <c r="O97" s="273" t="s">
        <v>53</v>
      </c>
      <c r="P97" s="298" t="s">
        <v>13</v>
      </c>
      <c r="Q97" s="273" t="s">
        <v>12</v>
      </c>
      <c r="R97" s="299" t="s">
        <v>14</v>
      </c>
      <c r="S97" s="163"/>
    </row>
    <row r="98" spans="1:19" s="35" customFormat="1" ht="14.25" customHeight="1">
      <c r="A98" s="269"/>
      <c r="B98" s="271"/>
      <c r="C98" s="273"/>
      <c r="D98" s="275"/>
      <c r="E98" s="273"/>
      <c r="F98" s="273"/>
      <c r="G98" s="273"/>
      <c r="H98" s="273"/>
      <c r="I98" s="309"/>
      <c r="J98" s="273"/>
      <c r="K98" s="298"/>
      <c r="L98" s="273"/>
      <c r="M98" s="273"/>
      <c r="N98" s="273"/>
      <c r="O98" s="273"/>
      <c r="P98" s="298"/>
      <c r="Q98" s="273"/>
      <c r="R98" s="299"/>
      <c r="S98" s="163"/>
    </row>
    <row r="99" spans="1:19" s="35" customFormat="1" ht="14.25" customHeight="1">
      <c r="A99" s="269"/>
      <c r="B99" s="271"/>
      <c r="C99" s="273"/>
      <c r="D99" s="275"/>
      <c r="E99" s="273"/>
      <c r="F99" s="273"/>
      <c r="G99" s="273"/>
      <c r="H99" s="273"/>
      <c r="I99" s="309"/>
      <c r="J99" s="273"/>
      <c r="K99" s="298"/>
      <c r="L99" s="273"/>
      <c r="M99" s="273"/>
      <c r="N99" s="273"/>
      <c r="O99" s="273"/>
      <c r="P99" s="298"/>
      <c r="Q99" s="273"/>
      <c r="R99" s="299"/>
      <c r="S99" s="163"/>
    </row>
    <row r="100" spans="1:19" s="35" customFormat="1" ht="14.25" customHeight="1">
      <c r="A100" s="269"/>
      <c r="B100" s="271"/>
      <c r="C100" s="273"/>
      <c r="D100" s="275"/>
      <c r="E100" s="273"/>
      <c r="F100" s="273"/>
      <c r="G100" s="273"/>
      <c r="H100" s="273"/>
      <c r="I100" s="309"/>
      <c r="J100" s="273"/>
      <c r="K100" s="298"/>
      <c r="L100" s="273"/>
      <c r="M100" s="273"/>
      <c r="N100" s="273"/>
      <c r="O100" s="273"/>
      <c r="P100" s="298"/>
      <c r="Q100" s="273"/>
      <c r="R100" s="299"/>
      <c r="S100" s="163"/>
    </row>
    <row r="101" spans="1:19" s="35" customFormat="1" ht="14.25" customHeight="1">
      <c r="A101" s="269"/>
      <c r="B101" s="271"/>
      <c r="C101" s="273"/>
      <c r="D101" s="275"/>
      <c r="E101" s="273"/>
      <c r="F101" s="273"/>
      <c r="G101" s="273"/>
      <c r="H101" s="273"/>
      <c r="I101" s="309"/>
      <c r="J101" s="273"/>
      <c r="K101" s="298"/>
      <c r="L101" s="273"/>
      <c r="M101" s="273"/>
      <c r="N101" s="273"/>
      <c r="O101" s="273"/>
      <c r="P101" s="298"/>
      <c r="Q101" s="273"/>
      <c r="R101" s="299"/>
      <c r="S101" s="163"/>
    </row>
    <row r="102" spans="1:19" s="35" customFormat="1" ht="14.25" customHeight="1">
      <c r="A102" s="269"/>
      <c r="B102" s="271"/>
      <c r="C102" s="273"/>
      <c r="D102" s="276"/>
      <c r="E102" s="273"/>
      <c r="F102" s="273"/>
      <c r="G102" s="273"/>
      <c r="H102" s="273"/>
      <c r="I102" s="309"/>
      <c r="J102" s="273"/>
      <c r="K102" s="298"/>
      <c r="L102" s="273"/>
      <c r="M102" s="273"/>
      <c r="N102" s="273"/>
      <c r="O102" s="273"/>
      <c r="P102" s="298"/>
      <c r="Q102" s="273"/>
      <c r="R102" s="299"/>
      <c r="S102" s="163"/>
    </row>
    <row r="103" spans="1:19" s="79" customFormat="1" ht="14.25" customHeight="1">
      <c r="A103" s="76"/>
      <c r="B103" s="77"/>
      <c r="C103" s="77"/>
      <c r="D103" s="77"/>
      <c r="E103" s="77" t="s">
        <v>47</v>
      </c>
      <c r="F103" s="77"/>
      <c r="G103" s="77"/>
      <c r="H103" s="77"/>
      <c r="I103" s="118" t="s">
        <v>48</v>
      </c>
      <c r="J103" s="77" t="s">
        <v>49</v>
      </c>
      <c r="K103" s="77"/>
      <c r="L103" s="77"/>
      <c r="M103" s="77"/>
      <c r="N103" s="77" t="s">
        <v>50</v>
      </c>
      <c r="O103" s="77"/>
      <c r="P103" s="77"/>
      <c r="Q103" s="77"/>
      <c r="R103" s="78"/>
      <c r="S103" s="164"/>
    </row>
    <row r="104" spans="1:19" s="5" customFormat="1" ht="11.25">
      <c r="A104" s="122" t="s">
        <v>20</v>
      </c>
      <c r="B104" s="122" t="s">
        <v>21</v>
      </c>
      <c r="C104" s="122" t="s">
        <v>22</v>
      </c>
      <c r="D104" s="122" t="s">
        <v>23</v>
      </c>
      <c r="E104" s="122" t="s">
        <v>24</v>
      </c>
      <c r="F104" s="122" t="s">
        <v>25</v>
      </c>
      <c r="G104" s="122" t="s">
        <v>26</v>
      </c>
      <c r="H104" s="122" t="s">
        <v>27</v>
      </c>
      <c r="I104" s="123" t="s">
        <v>28</v>
      </c>
      <c r="J104" s="122" t="s">
        <v>29</v>
      </c>
      <c r="K104" s="122" t="s">
        <v>32</v>
      </c>
      <c r="L104" s="122" t="s">
        <v>42</v>
      </c>
      <c r="M104" s="122" t="s">
        <v>16</v>
      </c>
      <c r="N104" s="122" t="s">
        <v>17</v>
      </c>
      <c r="O104" s="122" t="s">
        <v>0</v>
      </c>
      <c r="P104" s="122" t="s">
        <v>1</v>
      </c>
      <c r="Q104" s="122" t="s">
        <v>2</v>
      </c>
      <c r="R104" s="122" t="s">
        <v>46</v>
      </c>
      <c r="S104" s="161"/>
    </row>
    <row r="105" spans="1:19" s="35" customFormat="1" ht="29.25" customHeight="1">
      <c r="A105" s="16" t="s">
        <v>69</v>
      </c>
      <c r="B105" s="17" t="s">
        <v>38</v>
      </c>
      <c r="C105" s="267" t="s">
        <v>54</v>
      </c>
      <c r="D105" s="286"/>
      <c r="E105" s="286"/>
      <c r="F105" s="286"/>
      <c r="G105" s="9"/>
      <c r="H105" s="9"/>
      <c r="I105" s="112"/>
      <c r="J105" s="18"/>
      <c r="K105" s="18"/>
      <c r="L105" s="18"/>
      <c r="M105" s="18"/>
      <c r="N105" s="18"/>
      <c r="O105" s="18"/>
      <c r="P105" s="18"/>
      <c r="Q105" s="18"/>
      <c r="R105" s="19"/>
      <c r="S105" s="163"/>
    </row>
    <row r="106" spans="1:19" s="35" customFormat="1" ht="48" customHeight="1">
      <c r="A106" s="16"/>
      <c r="B106" s="45" t="s">
        <v>56</v>
      </c>
      <c r="C106" s="267" t="s">
        <v>55</v>
      </c>
      <c r="D106" s="286"/>
      <c r="E106" s="286"/>
      <c r="F106" s="286"/>
      <c r="G106" s="286"/>
      <c r="H106" s="9"/>
      <c r="I106" s="112"/>
      <c r="J106" s="18"/>
      <c r="K106" s="18"/>
      <c r="L106" s="18"/>
      <c r="M106" s="18"/>
      <c r="N106" s="18"/>
      <c r="O106" s="18"/>
      <c r="P106" s="18"/>
      <c r="Q106" s="18"/>
      <c r="R106" s="19"/>
      <c r="S106" s="163"/>
    </row>
    <row r="107" spans="1:19" s="35" customFormat="1" ht="43.5" customHeight="1">
      <c r="A107" s="16"/>
      <c r="B107" s="45" t="s">
        <v>57</v>
      </c>
      <c r="C107" s="267"/>
      <c r="D107" s="286"/>
      <c r="E107" s="286"/>
      <c r="F107" s="286"/>
      <c r="G107" s="286"/>
      <c r="H107" s="9"/>
      <c r="I107" s="112"/>
      <c r="J107" s="18"/>
      <c r="K107" s="18"/>
      <c r="L107" s="18"/>
      <c r="M107" s="18"/>
      <c r="N107" s="18"/>
      <c r="O107" s="18"/>
      <c r="P107" s="18"/>
      <c r="Q107" s="18"/>
      <c r="R107" s="19"/>
      <c r="S107" s="163"/>
    </row>
    <row r="108" spans="1:19" s="35" customFormat="1" ht="68.25" customHeight="1">
      <c r="A108" s="16"/>
      <c r="B108" s="33" t="s">
        <v>44</v>
      </c>
      <c r="C108" s="30"/>
      <c r="D108" s="30"/>
      <c r="E108" s="34"/>
      <c r="F108" s="34"/>
      <c r="G108" s="31"/>
      <c r="H108" s="31"/>
      <c r="I108" s="113"/>
      <c r="J108" s="31"/>
      <c r="K108" s="31"/>
      <c r="L108" s="31"/>
      <c r="M108" s="31"/>
      <c r="N108" s="31"/>
      <c r="O108" s="31"/>
      <c r="P108" s="31"/>
      <c r="Q108" s="31"/>
      <c r="R108" s="32"/>
      <c r="S108" s="163"/>
    </row>
    <row r="109" spans="1:19" s="35" customFormat="1" ht="15" customHeight="1">
      <c r="A109" s="16"/>
      <c r="B109" s="29" t="s">
        <v>15</v>
      </c>
      <c r="C109" s="282"/>
      <c r="D109" s="293" t="s">
        <v>45</v>
      </c>
      <c r="E109" s="285">
        <f aca="true" t="shared" si="3" ref="E109:J109">SUM(E112:E114)</f>
        <v>766978</v>
      </c>
      <c r="F109" s="280">
        <f t="shared" si="3"/>
        <v>71220.7</v>
      </c>
      <c r="G109" s="280">
        <f t="shared" si="3"/>
        <v>695757.3</v>
      </c>
      <c r="H109" s="280">
        <f t="shared" si="3"/>
        <v>0</v>
      </c>
      <c r="I109" s="285">
        <f>SUM(I112:I114)</f>
        <v>165109.07</v>
      </c>
      <c r="J109" s="319">
        <f t="shared" si="3"/>
        <v>27330.16</v>
      </c>
      <c r="K109" s="319">
        <v>0</v>
      </c>
      <c r="L109" s="319">
        <v>0</v>
      </c>
      <c r="M109" s="319">
        <f>SUM(M112:M114)</f>
        <v>27330.16</v>
      </c>
      <c r="N109" s="280">
        <f>SUM(N112:N114)</f>
        <v>137778.91</v>
      </c>
      <c r="O109" s="261">
        <f>SUM(O113:O114)</f>
        <v>0</v>
      </c>
      <c r="P109" s="261">
        <f>SUM(P113:P114)</f>
        <v>0</v>
      </c>
      <c r="Q109" s="261">
        <f>SUM(Q113:Q114)</f>
        <v>0</v>
      </c>
      <c r="R109" s="263">
        <f>SUM(R112:R114)</f>
        <v>137778.91</v>
      </c>
      <c r="S109" s="163"/>
    </row>
    <row r="110" spans="1:19" s="35" customFormat="1" ht="12.75">
      <c r="A110" s="16"/>
      <c r="B110" s="327" t="s">
        <v>81</v>
      </c>
      <c r="C110" s="283"/>
      <c r="D110" s="300"/>
      <c r="E110" s="301"/>
      <c r="F110" s="302"/>
      <c r="G110" s="302"/>
      <c r="H110" s="302"/>
      <c r="I110" s="301"/>
      <c r="J110" s="320"/>
      <c r="K110" s="320"/>
      <c r="L110" s="320"/>
      <c r="M110" s="320"/>
      <c r="N110" s="302"/>
      <c r="O110" s="303"/>
      <c r="P110" s="303"/>
      <c r="Q110" s="303"/>
      <c r="R110" s="305"/>
      <c r="S110" s="163"/>
    </row>
    <row r="111" spans="1:19" s="35" customFormat="1" ht="20.25" customHeight="1">
      <c r="A111" s="16"/>
      <c r="B111" s="328"/>
      <c r="C111" s="284"/>
      <c r="D111" s="294"/>
      <c r="E111" s="260"/>
      <c r="F111" s="281"/>
      <c r="G111" s="281"/>
      <c r="H111" s="281"/>
      <c r="I111" s="260"/>
      <c r="J111" s="321"/>
      <c r="K111" s="321"/>
      <c r="L111" s="321"/>
      <c r="M111" s="321"/>
      <c r="N111" s="281"/>
      <c r="O111" s="262"/>
      <c r="P111" s="262"/>
      <c r="Q111" s="262"/>
      <c r="R111" s="264"/>
      <c r="S111" s="163"/>
    </row>
    <row r="112" spans="1:19" s="35" customFormat="1" ht="15" customHeight="1">
      <c r="A112" s="16"/>
      <c r="B112" s="58">
        <v>2013</v>
      </c>
      <c r="C112" s="10"/>
      <c r="D112" s="10"/>
      <c r="E112" s="47">
        <f>SUM(F112:H112)</f>
        <v>47303.94</v>
      </c>
      <c r="F112" s="47">
        <v>13620.7</v>
      </c>
      <c r="G112" s="47">
        <v>33683.24</v>
      </c>
      <c r="H112" s="47">
        <v>0</v>
      </c>
      <c r="I112" s="119">
        <f>J112+N112</f>
        <v>0</v>
      </c>
      <c r="J112" s="81">
        <f>M112</f>
        <v>0</v>
      </c>
      <c r="K112" s="81">
        <v>0</v>
      </c>
      <c r="L112" s="81">
        <v>0</v>
      </c>
      <c r="M112" s="82">
        <v>0</v>
      </c>
      <c r="N112" s="80">
        <f>SUM(O112:R112)</f>
        <v>0</v>
      </c>
      <c r="O112" s="83">
        <v>0</v>
      </c>
      <c r="P112" s="83">
        <v>0</v>
      </c>
      <c r="Q112" s="83">
        <v>0</v>
      </c>
      <c r="R112" s="84">
        <v>0</v>
      </c>
      <c r="S112" s="163"/>
    </row>
    <row r="113" spans="1:19" s="35" customFormat="1" ht="15" customHeight="1">
      <c r="A113" s="16"/>
      <c r="B113" s="10">
        <v>2014</v>
      </c>
      <c r="C113" s="10"/>
      <c r="D113" s="10"/>
      <c r="E113" s="44">
        <f>SUM(F113:H113)</f>
        <v>554564.99</v>
      </c>
      <c r="F113" s="49">
        <f>30380-110.16</f>
        <v>30269.84</v>
      </c>
      <c r="G113" s="44">
        <f>591124.14-66828.99</f>
        <v>524295.15</v>
      </c>
      <c r="H113" s="44">
        <v>0</v>
      </c>
      <c r="I113" s="114">
        <f>J113+N113</f>
        <v>0</v>
      </c>
      <c r="J113" s="51">
        <f>M113</f>
        <v>0</v>
      </c>
      <c r="K113" s="51">
        <v>0</v>
      </c>
      <c r="L113" s="51">
        <v>0</v>
      </c>
      <c r="M113" s="52">
        <v>0</v>
      </c>
      <c r="N113" s="40">
        <f>SUM(O113:R113)</f>
        <v>0</v>
      </c>
      <c r="O113" s="37">
        <v>0</v>
      </c>
      <c r="P113" s="37">
        <v>0</v>
      </c>
      <c r="Q113" s="37">
        <v>0</v>
      </c>
      <c r="R113" s="42">
        <v>0</v>
      </c>
      <c r="S113" s="163"/>
    </row>
    <row r="114" spans="1:19" s="35" customFormat="1" ht="15" customHeight="1">
      <c r="A114" s="24"/>
      <c r="B114" s="23">
        <v>2015</v>
      </c>
      <c r="C114" s="26"/>
      <c r="D114" s="25"/>
      <c r="E114" s="38">
        <f>SUM(F114:H114)</f>
        <v>165109.07</v>
      </c>
      <c r="F114" s="47">
        <f>J114</f>
        <v>27330.16</v>
      </c>
      <c r="G114" s="38">
        <f>N114</f>
        <v>137778.91</v>
      </c>
      <c r="H114" s="38">
        <v>0</v>
      </c>
      <c r="I114" s="116">
        <f>J114+N114</f>
        <v>165109.07</v>
      </c>
      <c r="J114" s="54">
        <f>M114</f>
        <v>27330.16</v>
      </c>
      <c r="K114" s="54">
        <v>0</v>
      </c>
      <c r="L114" s="54">
        <v>0</v>
      </c>
      <c r="M114" s="53">
        <f>27220+110.16</f>
        <v>27330.16</v>
      </c>
      <c r="N114" s="41">
        <f>R114</f>
        <v>137778.91</v>
      </c>
      <c r="O114" s="39">
        <v>0</v>
      </c>
      <c r="P114" s="39">
        <v>0</v>
      </c>
      <c r="Q114" s="39">
        <v>0</v>
      </c>
      <c r="R114" s="43">
        <f>70949.92+66828.99</f>
        <v>137778.91</v>
      </c>
      <c r="S114" s="163"/>
    </row>
    <row r="115" spans="1:19" s="35" customFormat="1" ht="10.5" customHeight="1">
      <c r="A115" s="27"/>
      <c r="B115" s="100"/>
      <c r="C115" s="9"/>
      <c r="D115" s="9"/>
      <c r="E115" s="72"/>
      <c r="F115" s="72"/>
      <c r="G115" s="72"/>
      <c r="H115" s="72"/>
      <c r="I115" s="117"/>
      <c r="J115" s="98"/>
      <c r="K115" s="98"/>
      <c r="L115" s="98"/>
      <c r="M115" s="69"/>
      <c r="N115" s="73"/>
      <c r="O115" s="74"/>
      <c r="P115" s="74"/>
      <c r="Q115" s="74"/>
      <c r="R115" s="99"/>
      <c r="S115" s="163"/>
    </row>
    <row r="116" spans="1:19" s="35" customFormat="1" ht="29.25" customHeight="1">
      <c r="A116" s="16" t="s">
        <v>73</v>
      </c>
      <c r="B116" s="17" t="s">
        <v>38</v>
      </c>
      <c r="C116" s="267" t="s">
        <v>54</v>
      </c>
      <c r="D116" s="286"/>
      <c r="E116" s="286"/>
      <c r="F116" s="286"/>
      <c r="G116" s="9"/>
      <c r="H116" s="9"/>
      <c r="I116" s="112"/>
      <c r="J116" s="18"/>
      <c r="K116" s="18"/>
      <c r="L116" s="18"/>
      <c r="M116" s="18"/>
      <c r="N116" s="18"/>
      <c r="O116" s="18"/>
      <c r="P116" s="18"/>
      <c r="Q116" s="18"/>
      <c r="R116" s="19"/>
      <c r="S116" s="163"/>
    </row>
    <row r="117" spans="1:19" s="35" customFormat="1" ht="48" customHeight="1">
      <c r="A117" s="16"/>
      <c r="B117" s="45" t="s">
        <v>56</v>
      </c>
      <c r="C117" s="267" t="s">
        <v>55</v>
      </c>
      <c r="D117" s="286"/>
      <c r="E117" s="286"/>
      <c r="F117" s="286"/>
      <c r="G117" s="286"/>
      <c r="H117" s="9"/>
      <c r="I117" s="112"/>
      <c r="J117" s="18"/>
      <c r="K117" s="18"/>
      <c r="L117" s="18"/>
      <c r="M117" s="18"/>
      <c r="N117" s="18"/>
      <c r="O117" s="18"/>
      <c r="P117" s="18"/>
      <c r="Q117" s="18"/>
      <c r="R117" s="19"/>
      <c r="S117" s="163"/>
    </row>
    <row r="118" spans="1:19" s="35" customFormat="1" ht="43.5" customHeight="1">
      <c r="A118" s="16"/>
      <c r="B118" s="45" t="s">
        <v>57</v>
      </c>
      <c r="C118" s="267"/>
      <c r="D118" s="286"/>
      <c r="E118" s="286"/>
      <c r="F118" s="286"/>
      <c r="G118" s="286"/>
      <c r="H118" s="9"/>
      <c r="I118" s="112"/>
      <c r="J118" s="18"/>
      <c r="K118" s="18"/>
      <c r="L118" s="18"/>
      <c r="M118" s="18"/>
      <c r="N118" s="18"/>
      <c r="O118" s="18"/>
      <c r="P118" s="18"/>
      <c r="Q118" s="18"/>
      <c r="R118" s="19"/>
      <c r="S118" s="163"/>
    </row>
    <row r="119" spans="1:19" s="35" customFormat="1" ht="68.25" customHeight="1">
      <c r="A119" s="16"/>
      <c r="B119" s="33" t="s">
        <v>44</v>
      </c>
      <c r="C119" s="30"/>
      <c r="D119" s="30"/>
      <c r="E119" s="34"/>
      <c r="F119" s="34"/>
      <c r="G119" s="31"/>
      <c r="H119" s="31"/>
      <c r="I119" s="113"/>
      <c r="J119" s="31"/>
      <c r="K119" s="31"/>
      <c r="L119" s="31"/>
      <c r="M119" s="31"/>
      <c r="N119" s="31"/>
      <c r="O119" s="31"/>
      <c r="P119" s="31"/>
      <c r="Q119" s="31"/>
      <c r="R119" s="32"/>
      <c r="S119" s="163"/>
    </row>
    <row r="120" spans="1:19" s="35" customFormat="1" ht="15" customHeight="1">
      <c r="A120" s="16"/>
      <c r="B120" s="29" t="s">
        <v>15</v>
      </c>
      <c r="C120" s="282"/>
      <c r="D120" s="293" t="s">
        <v>45</v>
      </c>
      <c r="E120" s="285">
        <f aca="true" t="shared" si="4" ref="E120:J120">SUM(E123:E125)</f>
        <v>667273.9999999999</v>
      </c>
      <c r="F120" s="280">
        <f t="shared" si="4"/>
        <v>61671.1</v>
      </c>
      <c r="G120" s="280">
        <f t="shared" si="4"/>
        <v>605602.8999999999</v>
      </c>
      <c r="H120" s="280">
        <f t="shared" si="4"/>
        <v>0</v>
      </c>
      <c r="I120" s="285">
        <f t="shared" si="4"/>
        <v>217657.72</v>
      </c>
      <c r="J120" s="319">
        <f t="shared" si="4"/>
        <v>27831.1</v>
      </c>
      <c r="K120" s="319">
        <v>0</v>
      </c>
      <c r="L120" s="319">
        <v>0</v>
      </c>
      <c r="M120" s="319">
        <f>SUM(M123:M125)</f>
        <v>27831.1</v>
      </c>
      <c r="N120" s="280">
        <f>SUM(N123:N125)</f>
        <v>189826.62</v>
      </c>
      <c r="O120" s="261">
        <f>SUM(O124:O125)</f>
        <v>0</v>
      </c>
      <c r="P120" s="261">
        <f>SUM(P124:P125)</f>
        <v>0</v>
      </c>
      <c r="Q120" s="261">
        <f>SUM(Q124:Q125)</f>
        <v>0</v>
      </c>
      <c r="R120" s="263">
        <f>SUM(R123:R125)</f>
        <v>189826.62</v>
      </c>
      <c r="S120" s="163"/>
    </row>
    <row r="121" spans="1:19" s="35" customFormat="1" ht="12.75">
      <c r="A121" s="16"/>
      <c r="B121" s="327" t="s">
        <v>82</v>
      </c>
      <c r="C121" s="283"/>
      <c r="D121" s="300"/>
      <c r="E121" s="301"/>
      <c r="F121" s="302"/>
      <c r="G121" s="302"/>
      <c r="H121" s="302"/>
      <c r="I121" s="301"/>
      <c r="J121" s="320"/>
      <c r="K121" s="320"/>
      <c r="L121" s="320"/>
      <c r="M121" s="320"/>
      <c r="N121" s="302"/>
      <c r="O121" s="303"/>
      <c r="P121" s="303"/>
      <c r="Q121" s="303"/>
      <c r="R121" s="305"/>
      <c r="S121" s="163"/>
    </row>
    <row r="122" spans="1:19" s="35" customFormat="1" ht="30" customHeight="1">
      <c r="A122" s="16"/>
      <c r="B122" s="328"/>
      <c r="C122" s="284"/>
      <c r="D122" s="294"/>
      <c r="E122" s="260"/>
      <c r="F122" s="281"/>
      <c r="G122" s="281"/>
      <c r="H122" s="281"/>
      <c r="I122" s="260"/>
      <c r="J122" s="321"/>
      <c r="K122" s="321"/>
      <c r="L122" s="321"/>
      <c r="M122" s="321"/>
      <c r="N122" s="281"/>
      <c r="O122" s="262"/>
      <c r="P122" s="262"/>
      <c r="Q122" s="262"/>
      <c r="R122" s="264"/>
      <c r="S122" s="163"/>
    </row>
    <row r="123" spans="1:19" s="35" customFormat="1" ht="15" customHeight="1">
      <c r="A123" s="16"/>
      <c r="B123" s="58">
        <v>2013</v>
      </c>
      <c r="C123" s="10"/>
      <c r="D123" s="10"/>
      <c r="E123" s="47">
        <f>SUM(F123:H123)</f>
        <v>34067.59</v>
      </c>
      <c r="F123" s="47">
        <v>0</v>
      </c>
      <c r="G123" s="47">
        <v>34067.59</v>
      </c>
      <c r="H123" s="47">
        <v>0</v>
      </c>
      <c r="I123" s="119">
        <f>J123+N123</f>
        <v>0</v>
      </c>
      <c r="J123" s="81">
        <f>M123</f>
        <v>0</v>
      </c>
      <c r="K123" s="81">
        <v>0</v>
      </c>
      <c r="L123" s="81">
        <v>0</v>
      </c>
      <c r="M123" s="82">
        <v>0</v>
      </c>
      <c r="N123" s="80">
        <f>SUM(O123:R123)</f>
        <v>0</v>
      </c>
      <c r="O123" s="83">
        <v>0</v>
      </c>
      <c r="P123" s="83">
        <v>0</v>
      </c>
      <c r="Q123" s="83">
        <v>0</v>
      </c>
      <c r="R123" s="84">
        <v>0</v>
      </c>
      <c r="S123" s="163"/>
    </row>
    <row r="124" spans="1:19" s="35" customFormat="1" ht="15" customHeight="1">
      <c r="A124" s="16"/>
      <c r="B124" s="10">
        <v>2014</v>
      </c>
      <c r="C124" s="10"/>
      <c r="D124" s="10"/>
      <c r="E124" s="44">
        <f>SUM(F124:H124)</f>
        <v>415548.68999999994</v>
      </c>
      <c r="F124" s="49">
        <f>28800+14400-9360</f>
        <v>33840</v>
      </c>
      <c r="G124" s="44">
        <f>201097.52+260704.33-80093.16</f>
        <v>381708.68999999994</v>
      </c>
      <c r="H124" s="44">
        <v>0</v>
      </c>
      <c r="I124" s="114">
        <f>J124+N124</f>
        <v>0</v>
      </c>
      <c r="J124" s="51">
        <f>M124</f>
        <v>0</v>
      </c>
      <c r="K124" s="51">
        <v>0</v>
      </c>
      <c r="L124" s="51">
        <v>0</v>
      </c>
      <c r="M124" s="52">
        <v>0</v>
      </c>
      <c r="N124" s="40">
        <f>SUM(O124:R124)</f>
        <v>0</v>
      </c>
      <c r="O124" s="37">
        <v>0</v>
      </c>
      <c r="P124" s="37">
        <v>0</v>
      </c>
      <c r="Q124" s="37">
        <v>0</v>
      </c>
      <c r="R124" s="42">
        <v>0</v>
      </c>
      <c r="S124" s="163"/>
    </row>
    <row r="125" spans="1:19" s="35" customFormat="1" ht="15" customHeight="1">
      <c r="A125" s="24"/>
      <c r="B125" s="23">
        <v>2015</v>
      </c>
      <c r="C125" s="26"/>
      <c r="D125" s="25"/>
      <c r="E125" s="38">
        <f>SUM(F125:H125)</f>
        <v>217657.72</v>
      </c>
      <c r="F125" s="47">
        <f>J125</f>
        <v>27831.1</v>
      </c>
      <c r="G125" s="38">
        <f>N125</f>
        <v>189826.62</v>
      </c>
      <c r="H125" s="38">
        <v>0</v>
      </c>
      <c r="I125" s="116">
        <f>J125+N125</f>
        <v>217657.72</v>
      </c>
      <c r="J125" s="54">
        <f>M125</f>
        <v>27831.1</v>
      </c>
      <c r="K125" s="54">
        <v>0</v>
      </c>
      <c r="L125" s="54">
        <v>0</v>
      </c>
      <c r="M125" s="53">
        <f>18471.1+9360</f>
        <v>27831.1</v>
      </c>
      <c r="N125" s="41">
        <f>R125</f>
        <v>189826.62</v>
      </c>
      <c r="O125" s="39">
        <v>0</v>
      </c>
      <c r="P125" s="39">
        <v>0</v>
      </c>
      <c r="Q125" s="39">
        <v>0</v>
      </c>
      <c r="R125" s="43">
        <f>109733.46+80093.16</f>
        <v>189826.62</v>
      </c>
      <c r="S125" s="163"/>
    </row>
    <row r="126" spans="1:19" ht="15" customHeight="1">
      <c r="A126" s="86"/>
      <c r="B126" s="86"/>
      <c r="C126" s="86"/>
      <c r="D126" s="86"/>
      <c r="E126" s="86"/>
      <c r="F126" s="86"/>
      <c r="G126" s="86"/>
      <c r="H126" s="86"/>
      <c r="I126" s="120"/>
      <c r="S126" s="163"/>
    </row>
    <row r="127" spans="1:19" ht="15" customHeight="1">
      <c r="A127" s="86"/>
      <c r="B127" s="86"/>
      <c r="C127" s="86"/>
      <c r="D127" s="86"/>
      <c r="E127" s="86"/>
      <c r="F127" s="86"/>
      <c r="G127" s="86"/>
      <c r="H127" s="86"/>
      <c r="I127" s="120"/>
      <c r="S127" s="163"/>
    </row>
    <row r="128" spans="1:19" s="35" customFormat="1" ht="14.25" customHeight="1">
      <c r="A128" s="268" t="s">
        <v>18</v>
      </c>
      <c r="B128" s="270" t="s">
        <v>3</v>
      </c>
      <c r="C128" s="272" t="s">
        <v>33</v>
      </c>
      <c r="D128" s="274" t="s">
        <v>4</v>
      </c>
      <c r="E128" s="272" t="s">
        <v>5</v>
      </c>
      <c r="F128" s="277" t="s">
        <v>19</v>
      </c>
      <c r="G128" s="278"/>
      <c r="H128" s="279"/>
      <c r="I128" s="272" t="s">
        <v>6</v>
      </c>
      <c r="J128" s="272"/>
      <c r="K128" s="272"/>
      <c r="L128" s="272"/>
      <c r="M128" s="272"/>
      <c r="N128" s="272"/>
      <c r="O128" s="272"/>
      <c r="P128" s="272"/>
      <c r="Q128" s="272"/>
      <c r="R128" s="306"/>
      <c r="S128" s="163"/>
    </row>
    <row r="129" spans="1:19" s="35" customFormat="1" ht="20.25" customHeight="1">
      <c r="A129" s="269"/>
      <c r="B129" s="271"/>
      <c r="C129" s="273"/>
      <c r="D129" s="275"/>
      <c r="E129" s="273"/>
      <c r="F129" s="273" t="s">
        <v>7</v>
      </c>
      <c r="G129" s="273" t="s">
        <v>8</v>
      </c>
      <c r="H129" s="273" t="s">
        <v>51</v>
      </c>
      <c r="I129" s="307" t="s">
        <v>99</v>
      </c>
      <c r="J129" s="307"/>
      <c r="K129" s="307"/>
      <c r="L129" s="307"/>
      <c r="M129" s="307"/>
      <c r="N129" s="307"/>
      <c r="O129" s="307"/>
      <c r="P129" s="307"/>
      <c r="Q129" s="307"/>
      <c r="R129" s="308"/>
      <c r="S129" s="163"/>
    </row>
    <row r="130" spans="1:19" s="35" customFormat="1" ht="14.25" customHeight="1">
      <c r="A130" s="269"/>
      <c r="B130" s="271"/>
      <c r="C130" s="273"/>
      <c r="D130" s="275"/>
      <c r="E130" s="273"/>
      <c r="F130" s="273"/>
      <c r="G130" s="273"/>
      <c r="H130" s="273"/>
      <c r="I130" s="309" t="s">
        <v>9</v>
      </c>
      <c r="J130" s="273" t="s">
        <v>19</v>
      </c>
      <c r="K130" s="273"/>
      <c r="L130" s="273"/>
      <c r="M130" s="273"/>
      <c r="N130" s="273"/>
      <c r="O130" s="273"/>
      <c r="P130" s="273"/>
      <c r="Q130" s="273"/>
      <c r="R130" s="299"/>
      <c r="S130" s="163"/>
    </row>
    <row r="131" spans="1:19" s="35" customFormat="1" ht="14.25" customHeight="1">
      <c r="A131" s="269"/>
      <c r="B131" s="271"/>
      <c r="C131" s="273"/>
      <c r="D131" s="275"/>
      <c r="E131" s="273"/>
      <c r="F131" s="273"/>
      <c r="G131" s="273"/>
      <c r="H131" s="273"/>
      <c r="I131" s="309"/>
      <c r="J131" s="273" t="s">
        <v>43</v>
      </c>
      <c r="K131" s="273"/>
      <c r="L131" s="273"/>
      <c r="M131" s="273"/>
      <c r="N131" s="273" t="s">
        <v>10</v>
      </c>
      <c r="O131" s="273"/>
      <c r="P131" s="273"/>
      <c r="Q131" s="273"/>
      <c r="R131" s="299"/>
      <c r="S131" s="163"/>
    </row>
    <row r="132" spans="1:19" s="35" customFormat="1" ht="14.25" customHeight="1">
      <c r="A132" s="269"/>
      <c r="B132" s="271"/>
      <c r="C132" s="273"/>
      <c r="D132" s="275"/>
      <c r="E132" s="273"/>
      <c r="F132" s="273"/>
      <c r="G132" s="273"/>
      <c r="H132" s="273"/>
      <c r="I132" s="309"/>
      <c r="J132" s="273"/>
      <c r="K132" s="273"/>
      <c r="L132" s="273"/>
      <c r="M132" s="273"/>
      <c r="N132" s="273"/>
      <c r="O132" s="273"/>
      <c r="P132" s="273"/>
      <c r="Q132" s="273"/>
      <c r="R132" s="299"/>
      <c r="S132" s="163"/>
    </row>
    <row r="133" spans="1:19" s="35" customFormat="1" ht="14.25" customHeight="1">
      <c r="A133" s="269"/>
      <c r="B133" s="271"/>
      <c r="C133" s="273"/>
      <c r="D133" s="275"/>
      <c r="E133" s="273"/>
      <c r="F133" s="273"/>
      <c r="G133" s="273"/>
      <c r="H133" s="273"/>
      <c r="I133" s="309"/>
      <c r="J133" s="273" t="s">
        <v>9</v>
      </c>
      <c r="K133" s="273" t="s">
        <v>11</v>
      </c>
      <c r="L133" s="273"/>
      <c r="M133" s="273"/>
      <c r="N133" s="273" t="s">
        <v>9</v>
      </c>
      <c r="O133" s="273" t="s">
        <v>11</v>
      </c>
      <c r="P133" s="273"/>
      <c r="Q133" s="273"/>
      <c r="R133" s="299"/>
      <c r="S133" s="163"/>
    </row>
    <row r="134" spans="1:19" s="35" customFormat="1" ht="14.25" customHeight="1">
      <c r="A134" s="269"/>
      <c r="B134" s="271"/>
      <c r="C134" s="273"/>
      <c r="D134" s="275"/>
      <c r="E134" s="273"/>
      <c r="F134" s="273"/>
      <c r="G134" s="273"/>
      <c r="H134" s="273"/>
      <c r="I134" s="309"/>
      <c r="J134" s="273"/>
      <c r="K134" s="298" t="s">
        <v>13</v>
      </c>
      <c r="L134" s="273" t="s">
        <v>12</v>
      </c>
      <c r="M134" s="273" t="s">
        <v>52</v>
      </c>
      <c r="N134" s="273"/>
      <c r="O134" s="273" t="s">
        <v>53</v>
      </c>
      <c r="P134" s="298" t="s">
        <v>13</v>
      </c>
      <c r="Q134" s="273" t="s">
        <v>12</v>
      </c>
      <c r="R134" s="299" t="s">
        <v>14</v>
      </c>
      <c r="S134" s="163"/>
    </row>
    <row r="135" spans="1:19" s="35" customFormat="1" ht="14.25" customHeight="1">
      <c r="A135" s="269"/>
      <c r="B135" s="271"/>
      <c r="C135" s="273"/>
      <c r="D135" s="275"/>
      <c r="E135" s="273"/>
      <c r="F135" s="273"/>
      <c r="G135" s="273"/>
      <c r="H135" s="273"/>
      <c r="I135" s="309"/>
      <c r="J135" s="273"/>
      <c r="K135" s="298"/>
      <c r="L135" s="273"/>
      <c r="M135" s="273"/>
      <c r="N135" s="273"/>
      <c r="O135" s="273"/>
      <c r="P135" s="298"/>
      <c r="Q135" s="273"/>
      <c r="R135" s="299"/>
      <c r="S135" s="163"/>
    </row>
    <row r="136" spans="1:19" s="35" customFormat="1" ht="14.25" customHeight="1">
      <c r="A136" s="269"/>
      <c r="B136" s="271"/>
      <c r="C136" s="273"/>
      <c r="D136" s="275"/>
      <c r="E136" s="273"/>
      <c r="F136" s="273"/>
      <c r="G136" s="273"/>
      <c r="H136" s="273"/>
      <c r="I136" s="309"/>
      <c r="J136" s="273"/>
      <c r="K136" s="298"/>
      <c r="L136" s="273"/>
      <c r="M136" s="273"/>
      <c r="N136" s="273"/>
      <c r="O136" s="273"/>
      <c r="P136" s="298"/>
      <c r="Q136" s="273"/>
      <c r="R136" s="299"/>
      <c r="S136" s="163"/>
    </row>
    <row r="137" spans="1:19" s="35" customFormat="1" ht="14.25" customHeight="1">
      <c r="A137" s="269"/>
      <c r="B137" s="271"/>
      <c r="C137" s="273"/>
      <c r="D137" s="275"/>
      <c r="E137" s="273"/>
      <c r="F137" s="273"/>
      <c r="G137" s="273"/>
      <c r="H137" s="273"/>
      <c r="I137" s="309"/>
      <c r="J137" s="273"/>
      <c r="K137" s="298"/>
      <c r="L137" s="273"/>
      <c r="M137" s="273"/>
      <c r="N137" s="273"/>
      <c r="O137" s="273"/>
      <c r="P137" s="298"/>
      <c r="Q137" s="273"/>
      <c r="R137" s="299"/>
      <c r="S137" s="163"/>
    </row>
    <row r="138" spans="1:19" s="35" customFormat="1" ht="14.25" customHeight="1">
      <c r="A138" s="269"/>
      <c r="B138" s="271"/>
      <c r="C138" s="273"/>
      <c r="D138" s="275"/>
      <c r="E138" s="273"/>
      <c r="F138" s="273"/>
      <c r="G138" s="273"/>
      <c r="H138" s="273"/>
      <c r="I138" s="309"/>
      <c r="J138" s="273"/>
      <c r="K138" s="298"/>
      <c r="L138" s="273"/>
      <c r="M138" s="273"/>
      <c r="N138" s="273"/>
      <c r="O138" s="273"/>
      <c r="P138" s="298"/>
      <c r="Q138" s="273"/>
      <c r="R138" s="299"/>
      <c r="S138" s="163"/>
    </row>
    <row r="139" spans="1:19" s="35" customFormat="1" ht="14.25" customHeight="1">
      <c r="A139" s="269"/>
      <c r="B139" s="271"/>
      <c r="C139" s="273"/>
      <c r="D139" s="276"/>
      <c r="E139" s="273"/>
      <c r="F139" s="273"/>
      <c r="G139" s="273"/>
      <c r="H139" s="273"/>
      <c r="I139" s="309"/>
      <c r="J139" s="273"/>
      <c r="K139" s="298"/>
      <c r="L139" s="273"/>
      <c r="M139" s="273"/>
      <c r="N139" s="273"/>
      <c r="O139" s="273"/>
      <c r="P139" s="298"/>
      <c r="Q139" s="273"/>
      <c r="R139" s="299"/>
      <c r="S139" s="163"/>
    </row>
    <row r="140" spans="1:19" s="79" customFormat="1" ht="14.25" customHeight="1">
      <c r="A140" s="76"/>
      <c r="B140" s="77"/>
      <c r="C140" s="77"/>
      <c r="D140" s="77"/>
      <c r="E140" s="77" t="s">
        <v>47</v>
      </c>
      <c r="F140" s="77"/>
      <c r="G140" s="77"/>
      <c r="H140" s="77"/>
      <c r="I140" s="118" t="s">
        <v>48</v>
      </c>
      <c r="J140" s="77" t="s">
        <v>49</v>
      </c>
      <c r="K140" s="77"/>
      <c r="L140" s="77"/>
      <c r="M140" s="77"/>
      <c r="N140" s="77" t="s">
        <v>50</v>
      </c>
      <c r="O140" s="77"/>
      <c r="P140" s="77"/>
      <c r="Q140" s="77"/>
      <c r="R140" s="78"/>
      <c r="S140" s="164"/>
    </row>
    <row r="141" spans="1:19" s="5" customFormat="1" ht="11.25">
      <c r="A141" s="122" t="s">
        <v>20</v>
      </c>
      <c r="B141" s="122" t="s">
        <v>21</v>
      </c>
      <c r="C141" s="122" t="s">
        <v>22</v>
      </c>
      <c r="D141" s="122" t="s">
        <v>23</v>
      </c>
      <c r="E141" s="122" t="s">
        <v>24</v>
      </c>
      <c r="F141" s="122" t="s">
        <v>25</v>
      </c>
      <c r="G141" s="122" t="s">
        <v>26</v>
      </c>
      <c r="H141" s="122" t="s">
        <v>27</v>
      </c>
      <c r="I141" s="123" t="s">
        <v>28</v>
      </c>
      <c r="J141" s="122" t="s">
        <v>29</v>
      </c>
      <c r="K141" s="122" t="s">
        <v>32</v>
      </c>
      <c r="L141" s="122" t="s">
        <v>42</v>
      </c>
      <c r="M141" s="122" t="s">
        <v>16</v>
      </c>
      <c r="N141" s="122" t="s">
        <v>17</v>
      </c>
      <c r="O141" s="122" t="s">
        <v>0</v>
      </c>
      <c r="P141" s="122" t="s">
        <v>1</v>
      </c>
      <c r="Q141" s="122" t="s">
        <v>2</v>
      </c>
      <c r="R141" s="122" t="s">
        <v>46</v>
      </c>
      <c r="S141" s="161"/>
    </row>
    <row r="142" spans="1:19" s="35" customFormat="1" ht="29.25" customHeight="1">
      <c r="A142" s="16" t="s">
        <v>75</v>
      </c>
      <c r="B142" s="17" t="s">
        <v>38</v>
      </c>
      <c r="C142" s="267" t="s">
        <v>74</v>
      </c>
      <c r="D142" s="286"/>
      <c r="E142" s="286"/>
      <c r="F142" s="286"/>
      <c r="G142" s="9"/>
      <c r="H142" s="9"/>
      <c r="I142" s="112"/>
      <c r="J142" s="18"/>
      <c r="K142" s="18"/>
      <c r="L142" s="18"/>
      <c r="M142" s="18"/>
      <c r="N142" s="18"/>
      <c r="O142" s="18"/>
      <c r="P142" s="18"/>
      <c r="Q142" s="18"/>
      <c r="R142" s="19"/>
      <c r="S142" s="163"/>
    </row>
    <row r="143" spans="1:19" s="35" customFormat="1" ht="27.75" customHeight="1">
      <c r="A143" s="16"/>
      <c r="B143" s="17" t="s">
        <v>39</v>
      </c>
      <c r="C143" s="267" t="s">
        <v>64</v>
      </c>
      <c r="D143" s="286"/>
      <c r="E143" s="286"/>
      <c r="F143" s="286"/>
      <c r="G143" s="9"/>
      <c r="H143" s="9"/>
      <c r="I143" s="112"/>
      <c r="J143" s="18"/>
      <c r="K143" s="18"/>
      <c r="L143" s="18"/>
      <c r="M143" s="18"/>
      <c r="N143" s="18"/>
      <c r="O143" s="18"/>
      <c r="P143" s="18"/>
      <c r="Q143" s="18"/>
      <c r="R143" s="19"/>
      <c r="S143" s="163"/>
    </row>
    <row r="144" spans="1:19" s="35" customFormat="1" ht="15" customHeight="1">
      <c r="A144" s="16"/>
      <c r="B144" s="287" t="s">
        <v>65</v>
      </c>
      <c r="C144" s="288"/>
      <c r="D144" s="288"/>
      <c r="E144" s="288"/>
      <c r="F144" s="288"/>
      <c r="G144" s="288"/>
      <c r="H144" s="9"/>
      <c r="I144" s="112"/>
      <c r="J144" s="18"/>
      <c r="K144" s="18"/>
      <c r="L144" s="18"/>
      <c r="M144" s="18"/>
      <c r="N144" s="18"/>
      <c r="O144" s="18"/>
      <c r="P144" s="18"/>
      <c r="Q144" s="18"/>
      <c r="R144" s="19"/>
      <c r="S144" s="163"/>
    </row>
    <row r="145" spans="1:19" s="35" customFormat="1" ht="47.25" customHeight="1">
      <c r="A145" s="16"/>
      <c r="B145" s="289" t="s">
        <v>44</v>
      </c>
      <c r="C145" s="290"/>
      <c r="D145" s="290"/>
      <c r="E145" s="34"/>
      <c r="F145" s="34"/>
      <c r="G145" s="31"/>
      <c r="H145" s="31"/>
      <c r="I145" s="113"/>
      <c r="J145" s="31"/>
      <c r="K145" s="31"/>
      <c r="L145" s="31"/>
      <c r="M145" s="31"/>
      <c r="N145" s="31"/>
      <c r="O145" s="31"/>
      <c r="P145" s="31"/>
      <c r="Q145" s="31"/>
      <c r="R145" s="32"/>
      <c r="S145" s="163"/>
    </row>
    <row r="146" spans="1:19" s="35" customFormat="1" ht="15" customHeight="1">
      <c r="A146" s="16"/>
      <c r="B146" s="29" t="s">
        <v>15</v>
      </c>
      <c r="C146" s="282"/>
      <c r="D146" s="293" t="s">
        <v>40</v>
      </c>
      <c r="E146" s="285">
        <f aca="true" t="shared" si="5" ref="E146:J146">SUM(E149:E151)</f>
        <v>418904.20000000007</v>
      </c>
      <c r="F146" s="280">
        <f t="shared" si="5"/>
        <v>62835.630000000005</v>
      </c>
      <c r="G146" s="280">
        <f t="shared" si="5"/>
        <v>356068.57000000007</v>
      </c>
      <c r="H146" s="280">
        <f t="shared" si="5"/>
        <v>0</v>
      </c>
      <c r="I146" s="285">
        <f t="shared" si="5"/>
        <v>45627.25</v>
      </c>
      <c r="J146" s="280">
        <f t="shared" si="5"/>
        <v>6844.09</v>
      </c>
      <c r="K146" s="261">
        <f>K149</f>
        <v>0</v>
      </c>
      <c r="L146" s="261">
        <f>L149</f>
        <v>0</v>
      </c>
      <c r="M146" s="280">
        <f aca="true" t="shared" si="6" ref="M146:R146">SUM(M149:M151)</f>
        <v>6844.09</v>
      </c>
      <c r="N146" s="280">
        <f t="shared" si="6"/>
        <v>38783.16</v>
      </c>
      <c r="O146" s="261">
        <f t="shared" si="6"/>
        <v>0</v>
      </c>
      <c r="P146" s="261">
        <f t="shared" si="6"/>
        <v>0</v>
      </c>
      <c r="Q146" s="261">
        <f t="shared" si="6"/>
        <v>0</v>
      </c>
      <c r="R146" s="263">
        <f t="shared" si="6"/>
        <v>38783.16</v>
      </c>
      <c r="S146" s="163"/>
    </row>
    <row r="147" spans="1:19" s="35" customFormat="1" ht="15" customHeight="1">
      <c r="A147" s="16"/>
      <c r="B147" s="20" t="s">
        <v>85</v>
      </c>
      <c r="C147" s="283"/>
      <c r="D147" s="300"/>
      <c r="E147" s="301"/>
      <c r="F147" s="302"/>
      <c r="G147" s="302"/>
      <c r="H147" s="302"/>
      <c r="I147" s="301"/>
      <c r="J147" s="302"/>
      <c r="K147" s="303"/>
      <c r="L147" s="303"/>
      <c r="M147" s="302"/>
      <c r="N147" s="302"/>
      <c r="O147" s="303"/>
      <c r="P147" s="303"/>
      <c r="Q147" s="303"/>
      <c r="R147" s="305"/>
      <c r="S147" s="163"/>
    </row>
    <row r="148" spans="1:19" s="35" customFormat="1" ht="12.75">
      <c r="A148" s="16"/>
      <c r="B148" s="21"/>
      <c r="C148" s="284"/>
      <c r="D148" s="294"/>
      <c r="E148" s="260"/>
      <c r="F148" s="281"/>
      <c r="G148" s="281"/>
      <c r="H148" s="281"/>
      <c r="I148" s="260"/>
      <c r="J148" s="281"/>
      <c r="K148" s="262"/>
      <c r="L148" s="262"/>
      <c r="M148" s="281"/>
      <c r="N148" s="281"/>
      <c r="O148" s="262"/>
      <c r="P148" s="262"/>
      <c r="Q148" s="262"/>
      <c r="R148" s="264"/>
      <c r="S148" s="163"/>
    </row>
    <row r="149" spans="1:19" s="35" customFormat="1" ht="15" customHeight="1">
      <c r="A149" s="16"/>
      <c r="B149" s="58">
        <v>2013</v>
      </c>
      <c r="C149" s="10"/>
      <c r="D149" s="10"/>
      <c r="E149" s="47">
        <f>SUM(F149:H149)</f>
        <v>3940.8900000000003</v>
      </c>
      <c r="F149" s="47">
        <v>591.13</v>
      </c>
      <c r="G149" s="47">
        <v>3349.76</v>
      </c>
      <c r="H149" s="47">
        <v>0</v>
      </c>
      <c r="I149" s="114">
        <f>J149+N149</f>
        <v>0</v>
      </c>
      <c r="J149" s="40">
        <f>K149+L149+M149</f>
        <v>0</v>
      </c>
      <c r="K149" s="37">
        <v>0</v>
      </c>
      <c r="L149" s="37">
        <v>0</v>
      </c>
      <c r="M149" s="48">
        <v>0</v>
      </c>
      <c r="N149" s="40">
        <f>SUM(O149:R149)</f>
        <v>0</v>
      </c>
      <c r="O149" s="37">
        <v>0</v>
      </c>
      <c r="P149" s="37">
        <v>0</v>
      </c>
      <c r="Q149" s="37">
        <v>0</v>
      </c>
      <c r="R149" s="42">
        <v>0</v>
      </c>
      <c r="S149" s="163"/>
    </row>
    <row r="150" spans="1:19" s="35" customFormat="1" ht="15" customHeight="1">
      <c r="A150" s="16"/>
      <c r="B150" s="58">
        <v>2014</v>
      </c>
      <c r="C150" s="10"/>
      <c r="D150" s="10"/>
      <c r="E150" s="44">
        <f>SUM(F150:H150)</f>
        <v>369336.06000000006</v>
      </c>
      <c r="F150" s="44">
        <f>58178.3-2777.89</f>
        <v>55400.41</v>
      </c>
      <c r="G150" s="44">
        <f>329677.01-15741.36</f>
        <v>313935.65</v>
      </c>
      <c r="H150" s="44">
        <v>0</v>
      </c>
      <c r="I150" s="114">
        <f>J150+N150</f>
        <v>0</v>
      </c>
      <c r="J150" s="40">
        <f>K150+L150+M150</f>
        <v>0</v>
      </c>
      <c r="K150" s="37">
        <v>0</v>
      </c>
      <c r="L150" s="37">
        <v>0</v>
      </c>
      <c r="M150" s="48">
        <v>0</v>
      </c>
      <c r="N150" s="40">
        <f>SUM(O150:R150)</f>
        <v>0</v>
      </c>
      <c r="O150" s="37">
        <v>0</v>
      </c>
      <c r="P150" s="37">
        <v>0</v>
      </c>
      <c r="Q150" s="37">
        <v>0</v>
      </c>
      <c r="R150" s="42">
        <v>0</v>
      </c>
      <c r="S150" s="163"/>
    </row>
    <row r="151" spans="1:23" s="35" customFormat="1" ht="15" customHeight="1">
      <c r="A151" s="62"/>
      <c r="B151" s="62">
        <v>2015</v>
      </c>
      <c r="C151" s="26"/>
      <c r="D151" s="25"/>
      <c r="E151" s="38">
        <f>SUM(F151:H151)</f>
        <v>45627.25</v>
      </c>
      <c r="F151" s="38">
        <f>J151</f>
        <v>6844.09</v>
      </c>
      <c r="G151" s="38">
        <f>N151</f>
        <v>38783.16</v>
      </c>
      <c r="H151" s="38">
        <v>0</v>
      </c>
      <c r="I151" s="116">
        <f>J151+N151</f>
        <v>45627.25</v>
      </c>
      <c r="J151" s="53">
        <f>SUM(K151:M151)</f>
        <v>6844.09</v>
      </c>
      <c r="K151" s="39">
        <v>0</v>
      </c>
      <c r="L151" s="39">
        <v>0</v>
      </c>
      <c r="M151" s="53">
        <f>4066.2+2777.89</f>
        <v>6844.09</v>
      </c>
      <c r="N151" s="41">
        <f>R151</f>
        <v>38783.16</v>
      </c>
      <c r="O151" s="39">
        <v>0</v>
      </c>
      <c r="P151" s="39">
        <v>0</v>
      </c>
      <c r="Q151" s="39">
        <v>0</v>
      </c>
      <c r="R151" s="43">
        <f>23041.8+15741.36</f>
        <v>38783.16</v>
      </c>
      <c r="S151" s="163"/>
      <c r="T151" s="86"/>
      <c r="U151" s="86"/>
      <c r="V151" s="86"/>
      <c r="W151" s="86"/>
    </row>
    <row r="152" spans="1:23" s="35" customFormat="1" ht="11.25" customHeight="1">
      <c r="A152" s="169"/>
      <c r="B152" s="169"/>
      <c r="C152" s="169"/>
      <c r="D152" s="170"/>
      <c r="E152" s="171"/>
      <c r="F152" s="171"/>
      <c r="G152" s="171"/>
      <c r="H152" s="171"/>
      <c r="I152" s="172"/>
      <c r="J152" s="173"/>
      <c r="K152" s="174"/>
      <c r="L152" s="174"/>
      <c r="M152" s="173"/>
      <c r="N152" s="175"/>
      <c r="O152" s="174"/>
      <c r="P152" s="174"/>
      <c r="Q152" s="174"/>
      <c r="R152" s="176"/>
      <c r="S152" s="163"/>
      <c r="T152" s="86"/>
      <c r="U152" s="86"/>
      <c r="V152" s="86"/>
      <c r="W152" s="86"/>
    </row>
    <row r="153" spans="1:23" s="35" customFormat="1" ht="29.25" customHeight="1">
      <c r="A153" s="16" t="s">
        <v>79</v>
      </c>
      <c r="B153" s="17" t="s">
        <v>38</v>
      </c>
      <c r="C153" s="267" t="s">
        <v>54</v>
      </c>
      <c r="D153" s="286"/>
      <c r="E153" s="286"/>
      <c r="F153" s="286"/>
      <c r="G153" s="9"/>
      <c r="H153" s="9"/>
      <c r="I153" s="112"/>
      <c r="J153" s="18"/>
      <c r="K153" s="18"/>
      <c r="L153" s="18"/>
      <c r="M153" s="18"/>
      <c r="N153" s="18"/>
      <c r="O153" s="18"/>
      <c r="P153" s="18"/>
      <c r="Q153" s="18"/>
      <c r="R153" s="19"/>
      <c r="S153" s="163"/>
      <c r="T153" s="86"/>
      <c r="U153" s="86"/>
      <c r="V153" s="86"/>
      <c r="W153" s="86"/>
    </row>
    <row r="154" spans="1:23" s="35" customFormat="1" ht="48" customHeight="1">
      <c r="A154" s="16"/>
      <c r="B154" s="45" t="s">
        <v>56</v>
      </c>
      <c r="C154" s="267" t="s">
        <v>87</v>
      </c>
      <c r="D154" s="286"/>
      <c r="E154" s="286"/>
      <c r="F154" s="286"/>
      <c r="G154" s="286"/>
      <c r="H154" s="9"/>
      <c r="I154" s="112"/>
      <c r="J154" s="18"/>
      <c r="K154" s="18"/>
      <c r="L154" s="18"/>
      <c r="M154" s="18"/>
      <c r="N154" s="18"/>
      <c r="O154" s="18"/>
      <c r="P154" s="18"/>
      <c r="Q154" s="18"/>
      <c r="R154" s="19"/>
      <c r="S154" s="163"/>
      <c r="T154" s="86"/>
      <c r="U154" s="86"/>
      <c r="V154" s="86"/>
      <c r="W154" s="86"/>
    </row>
    <row r="155" spans="1:23" s="35" customFormat="1" ht="43.5" customHeight="1">
      <c r="A155" s="16"/>
      <c r="B155" s="45" t="s">
        <v>86</v>
      </c>
      <c r="C155" s="267"/>
      <c r="D155" s="286"/>
      <c r="E155" s="286"/>
      <c r="F155" s="286"/>
      <c r="G155" s="286"/>
      <c r="H155" s="9"/>
      <c r="I155" s="112"/>
      <c r="J155" s="18"/>
      <c r="K155" s="18"/>
      <c r="L155" s="18"/>
      <c r="M155" s="18"/>
      <c r="N155" s="18"/>
      <c r="O155" s="18"/>
      <c r="P155" s="18"/>
      <c r="Q155" s="18"/>
      <c r="R155" s="19"/>
      <c r="S155" s="163"/>
      <c r="T155" s="86"/>
      <c r="U155" s="86"/>
      <c r="V155" s="86"/>
      <c r="W155" s="86"/>
    </row>
    <row r="156" spans="1:23" s="35" customFormat="1" ht="68.25" customHeight="1">
      <c r="A156" s="16"/>
      <c r="B156" s="33" t="s">
        <v>44</v>
      </c>
      <c r="C156" s="30"/>
      <c r="D156" s="30"/>
      <c r="E156" s="34"/>
      <c r="F156" s="34"/>
      <c r="G156" s="31"/>
      <c r="H156" s="31"/>
      <c r="I156" s="113"/>
      <c r="J156" s="31"/>
      <c r="K156" s="31"/>
      <c r="L156" s="31"/>
      <c r="M156" s="31"/>
      <c r="N156" s="31"/>
      <c r="O156" s="31"/>
      <c r="P156" s="31"/>
      <c r="Q156" s="31"/>
      <c r="R156" s="32"/>
      <c r="S156" s="163"/>
      <c r="T156" s="86"/>
      <c r="U156" s="86"/>
      <c r="V156" s="86"/>
      <c r="W156" s="86"/>
    </row>
    <row r="157" spans="1:23" s="35" customFormat="1" ht="15" customHeight="1">
      <c r="A157" s="16"/>
      <c r="B157" s="29" t="s">
        <v>15</v>
      </c>
      <c r="C157" s="282"/>
      <c r="D157" s="293" t="s">
        <v>45</v>
      </c>
      <c r="E157" s="285">
        <f aca="true" t="shared" si="7" ref="E157:J157">SUM(E160:E162)</f>
        <v>61708</v>
      </c>
      <c r="F157" s="280">
        <f t="shared" si="7"/>
        <v>0</v>
      </c>
      <c r="G157" s="280">
        <f>SUM(G160:G162)</f>
        <v>61708</v>
      </c>
      <c r="H157" s="280">
        <f t="shared" si="7"/>
        <v>0</v>
      </c>
      <c r="I157" s="285">
        <f t="shared" si="7"/>
        <v>15599.28</v>
      </c>
      <c r="J157" s="319">
        <f t="shared" si="7"/>
        <v>0</v>
      </c>
      <c r="K157" s="319">
        <v>0</v>
      </c>
      <c r="L157" s="319">
        <v>0</v>
      </c>
      <c r="M157" s="319">
        <f>SUM(M160:M162)</f>
        <v>0</v>
      </c>
      <c r="N157" s="280">
        <f>SUM(N160:N162)</f>
        <v>15599.28</v>
      </c>
      <c r="O157" s="261">
        <f>SUM(O161:O162)</f>
        <v>0</v>
      </c>
      <c r="P157" s="261">
        <f>SUM(P161:P162)</f>
        <v>0</v>
      </c>
      <c r="Q157" s="261">
        <f>SUM(Q161:Q162)</f>
        <v>0</v>
      </c>
      <c r="R157" s="263">
        <f>SUM(R160:R162)</f>
        <v>15599.28</v>
      </c>
      <c r="S157" s="163"/>
      <c r="T157" s="86"/>
      <c r="U157" s="86"/>
      <c r="V157" s="86"/>
      <c r="W157" s="86"/>
    </row>
    <row r="158" spans="1:23" s="35" customFormat="1" ht="12.75">
      <c r="A158" s="16"/>
      <c r="B158" s="327" t="s">
        <v>88</v>
      </c>
      <c r="C158" s="283"/>
      <c r="D158" s="300"/>
      <c r="E158" s="301"/>
      <c r="F158" s="302"/>
      <c r="G158" s="302"/>
      <c r="H158" s="302"/>
      <c r="I158" s="301"/>
      <c r="J158" s="320"/>
      <c r="K158" s="320"/>
      <c r="L158" s="320"/>
      <c r="M158" s="320"/>
      <c r="N158" s="302"/>
      <c r="O158" s="303"/>
      <c r="P158" s="303"/>
      <c r="Q158" s="303"/>
      <c r="R158" s="305"/>
      <c r="S158" s="163"/>
      <c r="T158" s="86"/>
      <c r="U158" s="86"/>
      <c r="V158" s="86"/>
      <c r="W158" s="86"/>
    </row>
    <row r="159" spans="1:23" s="35" customFormat="1" ht="44.25" customHeight="1">
      <c r="A159" s="16"/>
      <c r="B159" s="328"/>
      <c r="C159" s="284"/>
      <c r="D159" s="294"/>
      <c r="E159" s="260"/>
      <c r="F159" s="281"/>
      <c r="G159" s="281"/>
      <c r="H159" s="281"/>
      <c r="I159" s="260"/>
      <c r="J159" s="321"/>
      <c r="K159" s="321"/>
      <c r="L159" s="321"/>
      <c r="M159" s="321"/>
      <c r="N159" s="281"/>
      <c r="O159" s="262"/>
      <c r="P159" s="262"/>
      <c r="Q159" s="262"/>
      <c r="R159" s="264"/>
      <c r="S159" s="163"/>
      <c r="T159" s="86"/>
      <c r="U159" s="86"/>
      <c r="V159" s="86"/>
      <c r="W159" s="86"/>
    </row>
    <row r="160" spans="1:23" s="35" customFormat="1" ht="15" customHeight="1">
      <c r="A160" s="16"/>
      <c r="B160" s="58">
        <v>2013</v>
      </c>
      <c r="C160" s="10"/>
      <c r="D160" s="10"/>
      <c r="E160" s="47">
        <f>SUM(F160:H160)</f>
        <v>8010.66</v>
      </c>
      <c r="F160" s="47">
        <v>0</v>
      </c>
      <c r="G160" s="47">
        <f>8230.16-219.5</f>
        <v>8010.66</v>
      </c>
      <c r="H160" s="47">
        <v>0</v>
      </c>
      <c r="I160" s="119">
        <f>J160+N160</f>
        <v>0</v>
      </c>
      <c r="J160" s="81">
        <f>M160</f>
        <v>0</v>
      </c>
      <c r="K160" s="81">
        <v>0</v>
      </c>
      <c r="L160" s="81">
        <v>0</v>
      </c>
      <c r="M160" s="82">
        <v>0</v>
      </c>
      <c r="N160" s="80">
        <f>SUM(O160:R160)</f>
        <v>0</v>
      </c>
      <c r="O160" s="83">
        <v>0</v>
      </c>
      <c r="P160" s="83">
        <v>0</v>
      </c>
      <c r="Q160" s="83">
        <v>0</v>
      </c>
      <c r="R160" s="84">
        <v>0</v>
      </c>
      <c r="S160" s="163"/>
      <c r="T160" s="86"/>
      <c r="U160" s="86"/>
      <c r="V160" s="86"/>
      <c r="W160" s="86"/>
    </row>
    <row r="161" spans="1:23" s="35" customFormat="1" ht="15" customHeight="1">
      <c r="A161" s="16"/>
      <c r="B161" s="10">
        <v>2014</v>
      </c>
      <c r="C161" s="10"/>
      <c r="D161" s="10"/>
      <c r="E161" s="44">
        <f>SUM(F161:H161)</f>
        <v>38098.06</v>
      </c>
      <c r="F161" s="49">
        <v>0</v>
      </c>
      <c r="G161" s="44">
        <f>37878.56+219.5</f>
        <v>38098.06</v>
      </c>
      <c r="H161" s="44">
        <v>0</v>
      </c>
      <c r="I161" s="114">
        <f>J161+N161</f>
        <v>0</v>
      </c>
      <c r="J161" s="51">
        <f>M161</f>
        <v>0</v>
      </c>
      <c r="K161" s="51">
        <v>0</v>
      </c>
      <c r="L161" s="51">
        <v>0</v>
      </c>
      <c r="M161" s="52">
        <v>0</v>
      </c>
      <c r="N161" s="40">
        <f>SUM(O161:R161)</f>
        <v>0</v>
      </c>
      <c r="O161" s="37">
        <v>0</v>
      </c>
      <c r="P161" s="37">
        <v>0</v>
      </c>
      <c r="Q161" s="37">
        <v>0</v>
      </c>
      <c r="R161" s="42">
        <v>0</v>
      </c>
      <c r="S161" s="163"/>
      <c r="T161" s="86"/>
      <c r="U161" s="86"/>
      <c r="V161" s="86"/>
      <c r="W161" s="86"/>
    </row>
    <row r="162" spans="1:23" s="35" customFormat="1" ht="15" customHeight="1">
      <c r="A162" s="24"/>
      <c r="B162" s="23">
        <v>2015</v>
      </c>
      <c r="C162" s="26"/>
      <c r="D162" s="25"/>
      <c r="E162" s="38">
        <f>SUM(F162:H162)</f>
        <v>15599.28</v>
      </c>
      <c r="F162" s="47">
        <v>0</v>
      </c>
      <c r="G162" s="38">
        <v>15599.28</v>
      </c>
      <c r="H162" s="38">
        <v>0</v>
      </c>
      <c r="I162" s="116">
        <f>J162+N162</f>
        <v>15599.28</v>
      </c>
      <c r="J162" s="54">
        <f>M162</f>
        <v>0</v>
      </c>
      <c r="K162" s="54">
        <v>0</v>
      </c>
      <c r="L162" s="54">
        <v>0</v>
      </c>
      <c r="M162" s="53">
        <v>0</v>
      </c>
      <c r="N162" s="41">
        <f>R162</f>
        <v>15599.28</v>
      </c>
      <c r="O162" s="39">
        <v>0</v>
      </c>
      <c r="P162" s="39">
        <v>0</v>
      </c>
      <c r="Q162" s="39">
        <v>0</v>
      </c>
      <c r="R162" s="43">
        <v>15599.28</v>
      </c>
      <c r="S162" s="163"/>
      <c r="T162" s="86"/>
      <c r="U162" s="86"/>
      <c r="V162" s="86"/>
      <c r="W162" s="86"/>
    </row>
    <row r="163" spans="1:23" ht="15" customHeight="1">
      <c r="A163" s="86"/>
      <c r="B163" s="86"/>
      <c r="C163" s="86"/>
      <c r="D163" s="86"/>
      <c r="E163" s="86"/>
      <c r="F163" s="86"/>
      <c r="G163" s="86"/>
      <c r="H163" s="86"/>
      <c r="I163" s="120"/>
      <c r="S163" s="163"/>
      <c r="T163" s="86"/>
      <c r="U163" s="86"/>
      <c r="V163" s="86"/>
      <c r="W163" s="86"/>
    </row>
    <row r="164" spans="1:23" ht="15" customHeight="1">
      <c r="A164" s="86"/>
      <c r="B164" s="86"/>
      <c r="C164" s="86"/>
      <c r="D164" s="86"/>
      <c r="E164" s="86"/>
      <c r="F164" s="86"/>
      <c r="G164" s="86"/>
      <c r="H164" s="86"/>
      <c r="I164" s="120"/>
      <c r="S164" s="163"/>
      <c r="T164" s="86"/>
      <c r="U164" s="86"/>
      <c r="V164" s="86"/>
      <c r="W164" s="86"/>
    </row>
    <row r="165" spans="1:23" ht="15" customHeight="1">
      <c r="A165" s="86"/>
      <c r="B165" s="86"/>
      <c r="C165" s="86"/>
      <c r="D165" s="86"/>
      <c r="E165" s="86"/>
      <c r="F165" s="86"/>
      <c r="G165" s="86"/>
      <c r="H165" s="86"/>
      <c r="I165" s="120"/>
      <c r="S165" s="163"/>
      <c r="T165" s="86"/>
      <c r="U165" s="86"/>
      <c r="V165" s="86"/>
      <c r="W165" s="86"/>
    </row>
    <row r="166" spans="1:23" ht="15" customHeight="1">
      <c r="A166" s="86"/>
      <c r="B166" s="86"/>
      <c r="C166" s="86"/>
      <c r="D166" s="86"/>
      <c r="E166" s="86"/>
      <c r="F166" s="86"/>
      <c r="G166" s="86"/>
      <c r="H166" s="86"/>
      <c r="I166" s="120"/>
      <c r="S166" s="163"/>
      <c r="T166" s="86"/>
      <c r="U166" s="86"/>
      <c r="V166" s="86"/>
      <c r="W166" s="86"/>
    </row>
    <row r="167" spans="1:23" ht="15" customHeight="1">
      <c r="A167" s="86"/>
      <c r="B167" s="86"/>
      <c r="C167" s="86"/>
      <c r="D167" s="86"/>
      <c r="E167" s="86"/>
      <c r="F167" s="86"/>
      <c r="G167" s="86"/>
      <c r="H167" s="86"/>
      <c r="I167" s="120"/>
      <c r="S167" s="163"/>
      <c r="T167" s="86"/>
      <c r="U167" s="86"/>
      <c r="V167" s="86"/>
      <c r="W167" s="86"/>
    </row>
    <row r="168" spans="1:23" ht="15" customHeight="1">
      <c r="A168" s="86"/>
      <c r="B168" s="86"/>
      <c r="C168" s="86"/>
      <c r="D168" s="86"/>
      <c r="E168" s="86"/>
      <c r="F168" s="86"/>
      <c r="G168" s="86"/>
      <c r="H168" s="86"/>
      <c r="I168" s="120"/>
      <c r="S168" s="163"/>
      <c r="T168" s="86"/>
      <c r="U168" s="86"/>
      <c r="V168" s="86"/>
      <c r="W168" s="86"/>
    </row>
    <row r="169" spans="1:19" s="35" customFormat="1" ht="14.25" customHeight="1">
      <c r="A169" s="268" t="s">
        <v>18</v>
      </c>
      <c r="B169" s="270" t="s">
        <v>3</v>
      </c>
      <c r="C169" s="272" t="s">
        <v>33</v>
      </c>
      <c r="D169" s="274" t="s">
        <v>4</v>
      </c>
      <c r="E169" s="272" t="s">
        <v>5</v>
      </c>
      <c r="F169" s="277" t="s">
        <v>19</v>
      </c>
      <c r="G169" s="278"/>
      <c r="H169" s="279"/>
      <c r="I169" s="272" t="s">
        <v>6</v>
      </c>
      <c r="J169" s="272"/>
      <c r="K169" s="272"/>
      <c r="L169" s="272"/>
      <c r="M169" s="272"/>
      <c r="N169" s="272"/>
      <c r="O169" s="272"/>
      <c r="P169" s="272"/>
      <c r="Q169" s="272"/>
      <c r="R169" s="306"/>
      <c r="S169" s="163"/>
    </row>
    <row r="170" spans="1:19" s="35" customFormat="1" ht="20.25" customHeight="1">
      <c r="A170" s="269"/>
      <c r="B170" s="271"/>
      <c r="C170" s="273"/>
      <c r="D170" s="275"/>
      <c r="E170" s="273"/>
      <c r="F170" s="273" t="s">
        <v>7</v>
      </c>
      <c r="G170" s="273" t="s">
        <v>8</v>
      </c>
      <c r="H170" s="273" t="s">
        <v>51</v>
      </c>
      <c r="I170" s="307" t="s">
        <v>99</v>
      </c>
      <c r="J170" s="307"/>
      <c r="K170" s="307"/>
      <c r="L170" s="307"/>
      <c r="M170" s="307"/>
      <c r="N170" s="307"/>
      <c r="O170" s="307"/>
      <c r="P170" s="307"/>
      <c r="Q170" s="307"/>
      <c r="R170" s="308"/>
      <c r="S170" s="163"/>
    </row>
    <row r="171" spans="1:19" s="35" customFormat="1" ht="14.25" customHeight="1">
      <c r="A171" s="269"/>
      <c r="B171" s="271"/>
      <c r="C171" s="273"/>
      <c r="D171" s="275"/>
      <c r="E171" s="273"/>
      <c r="F171" s="273"/>
      <c r="G171" s="273"/>
      <c r="H171" s="273"/>
      <c r="I171" s="309" t="s">
        <v>9</v>
      </c>
      <c r="J171" s="273" t="s">
        <v>19</v>
      </c>
      <c r="K171" s="273"/>
      <c r="L171" s="273"/>
      <c r="M171" s="273"/>
      <c r="N171" s="273"/>
      <c r="O171" s="273"/>
      <c r="P171" s="273"/>
      <c r="Q171" s="273"/>
      <c r="R171" s="299"/>
      <c r="S171" s="163"/>
    </row>
    <row r="172" spans="1:19" s="35" customFormat="1" ht="14.25" customHeight="1">
      <c r="A172" s="269"/>
      <c r="B172" s="271"/>
      <c r="C172" s="273"/>
      <c r="D172" s="275"/>
      <c r="E172" s="273"/>
      <c r="F172" s="273"/>
      <c r="G172" s="273"/>
      <c r="H172" s="273"/>
      <c r="I172" s="309"/>
      <c r="J172" s="273" t="s">
        <v>43</v>
      </c>
      <c r="K172" s="273"/>
      <c r="L172" s="273"/>
      <c r="M172" s="273"/>
      <c r="N172" s="273" t="s">
        <v>10</v>
      </c>
      <c r="O172" s="273"/>
      <c r="P172" s="273"/>
      <c r="Q172" s="273"/>
      <c r="R172" s="299"/>
      <c r="S172" s="163"/>
    </row>
    <row r="173" spans="1:19" s="35" customFormat="1" ht="14.25" customHeight="1">
      <c r="A173" s="269"/>
      <c r="B173" s="271"/>
      <c r="C173" s="273"/>
      <c r="D173" s="275"/>
      <c r="E173" s="273"/>
      <c r="F173" s="273"/>
      <c r="G173" s="273"/>
      <c r="H173" s="273"/>
      <c r="I173" s="309"/>
      <c r="J173" s="273"/>
      <c r="K173" s="273"/>
      <c r="L173" s="273"/>
      <c r="M173" s="273"/>
      <c r="N173" s="273"/>
      <c r="O173" s="273"/>
      <c r="P173" s="273"/>
      <c r="Q173" s="273"/>
      <c r="R173" s="299"/>
      <c r="S173" s="163"/>
    </row>
    <row r="174" spans="1:19" s="35" customFormat="1" ht="14.25" customHeight="1">
      <c r="A174" s="269"/>
      <c r="B174" s="271"/>
      <c r="C174" s="273"/>
      <c r="D174" s="275"/>
      <c r="E174" s="273"/>
      <c r="F174" s="273"/>
      <c r="G174" s="273"/>
      <c r="H174" s="273"/>
      <c r="I174" s="309"/>
      <c r="J174" s="273" t="s">
        <v>9</v>
      </c>
      <c r="K174" s="273" t="s">
        <v>11</v>
      </c>
      <c r="L174" s="273"/>
      <c r="M174" s="273"/>
      <c r="N174" s="273" t="s">
        <v>9</v>
      </c>
      <c r="O174" s="273" t="s">
        <v>11</v>
      </c>
      <c r="P174" s="273"/>
      <c r="Q174" s="273"/>
      <c r="R174" s="299"/>
      <c r="S174" s="163"/>
    </row>
    <row r="175" spans="1:19" s="35" customFormat="1" ht="14.25" customHeight="1">
      <c r="A175" s="269"/>
      <c r="B175" s="271"/>
      <c r="C175" s="273"/>
      <c r="D175" s="275"/>
      <c r="E175" s="273"/>
      <c r="F175" s="273"/>
      <c r="G175" s="273"/>
      <c r="H175" s="273"/>
      <c r="I175" s="309"/>
      <c r="J175" s="273"/>
      <c r="K175" s="298" t="s">
        <v>13</v>
      </c>
      <c r="L175" s="273" t="s">
        <v>12</v>
      </c>
      <c r="M175" s="273" t="s">
        <v>52</v>
      </c>
      <c r="N175" s="273"/>
      <c r="O175" s="273" t="s">
        <v>53</v>
      </c>
      <c r="P175" s="298" t="s">
        <v>13</v>
      </c>
      <c r="Q175" s="273" t="s">
        <v>12</v>
      </c>
      <c r="R175" s="299" t="s">
        <v>14</v>
      </c>
      <c r="S175" s="163"/>
    </row>
    <row r="176" spans="1:19" s="35" customFormat="1" ht="14.25" customHeight="1">
      <c r="A176" s="269"/>
      <c r="B176" s="271"/>
      <c r="C176" s="273"/>
      <c r="D176" s="275"/>
      <c r="E176" s="273"/>
      <c r="F176" s="273"/>
      <c r="G176" s="273"/>
      <c r="H176" s="273"/>
      <c r="I176" s="309"/>
      <c r="J176" s="273"/>
      <c r="K176" s="298"/>
      <c r="L176" s="273"/>
      <c r="M176" s="273"/>
      <c r="N176" s="273"/>
      <c r="O176" s="273"/>
      <c r="P176" s="298"/>
      <c r="Q176" s="273"/>
      <c r="R176" s="299"/>
      <c r="S176" s="163"/>
    </row>
    <row r="177" spans="1:19" s="35" customFormat="1" ht="14.25" customHeight="1">
      <c r="A177" s="269"/>
      <c r="B177" s="271"/>
      <c r="C177" s="273"/>
      <c r="D177" s="275"/>
      <c r="E177" s="273"/>
      <c r="F177" s="273"/>
      <c r="G177" s="273"/>
      <c r="H177" s="273"/>
      <c r="I177" s="309"/>
      <c r="J177" s="273"/>
      <c r="K177" s="298"/>
      <c r="L177" s="273"/>
      <c r="M177" s="273"/>
      <c r="N177" s="273"/>
      <c r="O177" s="273"/>
      <c r="P177" s="298"/>
      <c r="Q177" s="273"/>
      <c r="R177" s="299"/>
      <c r="S177" s="163"/>
    </row>
    <row r="178" spans="1:19" s="35" customFormat="1" ht="14.25" customHeight="1">
      <c r="A178" s="269"/>
      <c r="B178" s="271"/>
      <c r="C178" s="273"/>
      <c r="D178" s="275"/>
      <c r="E178" s="273"/>
      <c r="F178" s="273"/>
      <c r="G178" s="273"/>
      <c r="H178" s="273"/>
      <c r="I178" s="309"/>
      <c r="J178" s="273"/>
      <c r="K178" s="298"/>
      <c r="L178" s="273"/>
      <c r="M178" s="273"/>
      <c r="N178" s="273"/>
      <c r="O178" s="273"/>
      <c r="P178" s="298"/>
      <c r="Q178" s="273"/>
      <c r="R178" s="299"/>
      <c r="S178" s="163"/>
    </row>
    <row r="179" spans="1:19" s="35" customFormat="1" ht="14.25" customHeight="1">
      <c r="A179" s="269"/>
      <c r="B179" s="271"/>
      <c r="C179" s="273"/>
      <c r="D179" s="275"/>
      <c r="E179" s="273"/>
      <c r="F179" s="273"/>
      <c r="G179" s="273"/>
      <c r="H179" s="273"/>
      <c r="I179" s="309"/>
      <c r="J179" s="273"/>
      <c r="K179" s="298"/>
      <c r="L179" s="273"/>
      <c r="M179" s="273"/>
      <c r="N179" s="273"/>
      <c r="O179" s="273"/>
      <c r="P179" s="298"/>
      <c r="Q179" s="273"/>
      <c r="R179" s="299"/>
      <c r="S179" s="163"/>
    </row>
    <row r="180" spans="1:19" s="35" customFormat="1" ht="14.25" customHeight="1">
      <c r="A180" s="269"/>
      <c r="B180" s="271"/>
      <c r="C180" s="273"/>
      <c r="D180" s="276"/>
      <c r="E180" s="273"/>
      <c r="F180" s="273"/>
      <c r="G180" s="273"/>
      <c r="H180" s="273"/>
      <c r="I180" s="309"/>
      <c r="J180" s="273"/>
      <c r="K180" s="298"/>
      <c r="L180" s="273"/>
      <c r="M180" s="273"/>
      <c r="N180" s="273"/>
      <c r="O180" s="273"/>
      <c r="P180" s="298"/>
      <c r="Q180" s="273"/>
      <c r="R180" s="299"/>
      <c r="S180" s="163"/>
    </row>
    <row r="181" spans="1:19" s="79" customFormat="1" ht="14.25" customHeight="1">
      <c r="A181" s="76"/>
      <c r="B181" s="77"/>
      <c r="C181" s="77"/>
      <c r="D181" s="77"/>
      <c r="E181" s="77" t="s">
        <v>47</v>
      </c>
      <c r="F181" s="77"/>
      <c r="G181" s="77"/>
      <c r="H181" s="77"/>
      <c r="I181" s="118" t="s">
        <v>48</v>
      </c>
      <c r="J181" s="77" t="s">
        <v>49</v>
      </c>
      <c r="K181" s="77"/>
      <c r="L181" s="77"/>
      <c r="M181" s="77"/>
      <c r="N181" s="77" t="s">
        <v>50</v>
      </c>
      <c r="O181" s="77"/>
      <c r="P181" s="77"/>
      <c r="Q181" s="77"/>
      <c r="R181" s="78"/>
      <c r="S181" s="164"/>
    </row>
    <row r="182" spans="1:19" s="5" customFormat="1" ht="11.25">
      <c r="A182" s="122" t="s">
        <v>20</v>
      </c>
      <c r="B182" s="122" t="s">
        <v>21</v>
      </c>
      <c r="C182" s="122" t="s">
        <v>22</v>
      </c>
      <c r="D182" s="122" t="s">
        <v>23</v>
      </c>
      <c r="E182" s="122" t="s">
        <v>24</v>
      </c>
      <c r="F182" s="122" t="s">
        <v>25</v>
      </c>
      <c r="G182" s="122" t="s">
        <v>26</v>
      </c>
      <c r="H182" s="122" t="s">
        <v>27</v>
      </c>
      <c r="I182" s="123" t="s">
        <v>28</v>
      </c>
      <c r="J182" s="122" t="s">
        <v>29</v>
      </c>
      <c r="K182" s="122" t="s">
        <v>32</v>
      </c>
      <c r="L182" s="122" t="s">
        <v>42</v>
      </c>
      <c r="M182" s="122" t="s">
        <v>16</v>
      </c>
      <c r="N182" s="122" t="s">
        <v>17</v>
      </c>
      <c r="O182" s="122" t="s">
        <v>0</v>
      </c>
      <c r="P182" s="122" t="s">
        <v>1</v>
      </c>
      <c r="Q182" s="122" t="s">
        <v>2</v>
      </c>
      <c r="R182" s="122" t="s">
        <v>46</v>
      </c>
      <c r="S182" s="161"/>
    </row>
    <row r="183" spans="1:19" s="35" customFormat="1" ht="29.25" customHeight="1">
      <c r="A183" s="16" t="s">
        <v>84</v>
      </c>
      <c r="B183" s="17" t="s">
        <v>38</v>
      </c>
      <c r="C183" s="267" t="s">
        <v>54</v>
      </c>
      <c r="D183" s="286"/>
      <c r="E183" s="286"/>
      <c r="F183" s="286"/>
      <c r="G183" s="9"/>
      <c r="H183" s="9"/>
      <c r="I183" s="112"/>
      <c r="J183" s="18"/>
      <c r="K183" s="18"/>
      <c r="L183" s="18"/>
      <c r="M183" s="18"/>
      <c r="N183" s="18"/>
      <c r="O183" s="18"/>
      <c r="P183" s="18"/>
      <c r="Q183" s="18"/>
      <c r="R183" s="19"/>
      <c r="S183" s="163"/>
    </row>
    <row r="184" spans="1:19" s="35" customFormat="1" ht="27.75" customHeight="1">
      <c r="A184" s="16"/>
      <c r="B184" s="17" t="s">
        <v>94</v>
      </c>
      <c r="C184" s="267" t="s">
        <v>87</v>
      </c>
      <c r="D184" s="286"/>
      <c r="E184" s="286"/>
      <c r="F184" s="286"/>
      <c r="G184" s="286"/>
      <c r="H184" s="9"/>
      <c r="I184" s="112"/>
      <c r="J184" s="18"/>
      <c r="K184" s="18"/>
      <c r="L184" s="18"/>
      <c r="M184" s="18"/>
      <c r="N184" s="18"/>
      <c r="O184" s="18"/>
      <c r="P184" s="18"/>
      <c r="Q184" s="18"/>
      <c r="R184" s="19"/>
      <c r="S184" s="163"/>
    </row>
    <row r="185" spans="1:19" s="35" customFormat="1" ht="40.5" customHeight="1">
      <c r="A185" s="16"/>
      <c r="B185" s="153" t="s">
        <v>92</v>
      </c>
      <c r="C185" s="267"/>
      <c r="D185" s="286"/>
      <c r="E185" s="286"/>
      <c r="F185" s="286"/>
      <c r="G185" s="286"/>
      <c r="H185" s="9"/>
      <c r="I185" s="112"/>
      <c r="J185" s="18"/>
      <c r="K185" s="18"/>
      <c r="L185" s="18"/>
      <c r="M185" s="18"/>
      <c r="N185" s="18"/>
      <c r="O185" s="18"/>
      <c r="P185" s="18"/>
      <c r="Q185" s="18"/>
      <c r="R185" s="19"/>
      <c r="S185" s="163"/>
    </row>
    <row r="186" spans="1:19" s="35" customFormat="1" ht="47.25" customHeight="1">
      <c r="A186" s="16"/>
      <c r="B186" s="289" t="s">
        <v>44</v>
      </c>
      <c r="C186" s="290"/>
      <c r="D186" s="290"/>
      <c r="E186" s="34"/>
      <c r="F186" s="34"/>
      <c r="G186" s="31"/>
      <c r="H186" s="31"/>
      <c r="I186" s="113"/>
      <c r="J186" s="31"/>
      <c r="K186" s="31"/>
      <c r="L186" s="31"/>
      <c r="M186" s="31"/>
      <c r="N186" s="31"/>
      <c r="O186" s="31"/>
      <c r="P186" s="31"/>
      <c r="Q186" s="31"/>
      <c r="R186" s="32"/>
      <c r="S186" s="163"/>
    </row>
    <row r="187" spans="1:19" s="35" customFormat="1" ht="15" customHeight="1">
      <c r="A187" s="16"/>
      <c r="B187" s="29" t="s">
        <v>15</v>
      </c>
      <c r="C187" s="282"/>
      <c r="D187" s="293" t="s">
        <v>45</v>
      </c>
      <c r="E187" s="285">
        <f>E189+E190</f>
        <v>743880.24</v>
      </c>
      <c r="F187" s="280">
        <f>F189+F190</f>
        <v>111582.04000000001</v>
      </c>
      <c r="G187" s="280">
        <f>G189+G190</f>
        <v>632298.2000000001</v>
      </c>
      <c r="H187" s="280">
        <f>SUM(H190:H190)</f>
        <v>0</v>
      </c>
      <c r="I187" s="285">
        <f>I189+I190</f>
        <v>523997.24</v>
      </c>
      <c r="J187" s="295">
        <f>J190</f>
        <v>78599.59</v>
      </c>
      <c r="K187" s="295">
        <f>K190</f>
        <v>0</v>
      </c>
      <c r="L187" s="295">
        <f>L190</f>
        <v>0</v>
      </c>
      <c r="M187" s="295">
        <f>M190</f>
        <v>78599.59</v>
      </c>
      <c r="N187" s="295">
        <f>N190</f>
        <v>445397.65</v>
      </c>
      <c r="O187" s="261">
        <f>SUM(O190:O190)</f>
        <v>0</v>
      </c>
      <c r="P187" s="261">
        <f>SUM(P190:P190)</f>
        <v>0</v>
      </c>
      <c r="Q187" s="261">
        <f>SUM(Q190:Q190)</f>
        <v>0</v>
      </c>
      <c r="R187" s="263">
        <f>R190</f>
        <v>445397.65</v>
      </c>
      <c r="S187" s="163"/>
    </row>
    <row r="188" spans="1:19" s="35" customFormat="1" ht="42" customHeight="1">
      <c r="A188" s="16"/>
      <c r="B188" s="107" t="s">
        <v>93</v>
      </c>
      <c r="C188" s="283"/>
      <c r="D188" s="300"/>
      <c r="E188" s="301"/>
      <c r="F188" s="302"/>
      <c r="G188" s="302"/>
      <c r="H188" s="302"/>
      <c r="I188" s="260"/>
      <c r="J188" s="296"/>
      <c r="K188" s="296"/>
      <c r="L188" s="296"/>
      <c r="M188" s="296"/>
      <c r="N188" s="296"/>
      <c r="O188" s="262"/>
      <c r="P188" s="262"/>
      <c r="Q188" s="262"/>
      <c r="R188" s="264"/>
      <c r="S188" s="163"/>
    </row>
    <row r="189" spans="1:19" s="35" customFormat="1" ht="15" customHeight="1">
      <c r="A189" s="27"/>
      <c r="B189" s="23">
        <v>2014</v>
      </c>
      <c r="C189" s="65"/>
      <c r="D189" s="148"/>
      <c r="E189" s="150">
        <f>F189+G189</f>
        <v>219883.00000000003</v>
      </c>
      <c r="F189" s="150">
        <f>54470.23-21487.78</f>
        <v>32982.450000000004</v>
      </c>
      <c r="G189" s="150">
        <f>308664.65-121764.1</f>
        <v>186900.55000000002</v>
      </c>
      <c r="H189" s="150"/>
      <c r="I189" s="149">
        <v>0</v>
      </c>
      <c r="J189" s="147">
        <v>0</v>
      </c>
      <c r="K189" s="152">
        <v>0</v>
      </c>
      <c r="L189" s="152">
        <v>0</v>
      </c>
      <c r="M189" s="151">
        <v>0</v>
      </c>
      <c r="N189" s="152">
        <v>0</v>
      </c>
      <c r="O189" s="67">
        <v>0</v>
      </c>
      <c r="P189" s="67">
        <v>0</v>
      </c>
      <c r="Q189" s="67">
        <v>0</v>
      </c>
      <c r="R189" s="68">
        <v>0</v>
      </c>
      <c r="S189" s="163"/>
    </row>
    <row r="190" spans="1:19" s="35" customFormat="1" ht="15" customHeight="1">
      <c r="A190" s="24"/>
      <c r="B190" s="23">
        <v>2015</v>
      </c>
      <c r="C190" s="26"/>
      <c r="D190" s="25"/>
      <c r="E190" s="49">
        <f>SUM(F190:H190)</f>
        <v>523997.24</v>
      </c>
      <c r="F190" s="49">
        <f>J190</f>
        <v>78599.59</v>
      </c>
      <c r="G190" s="49">
        <f>N190</f>
        <v>445397.65</v>
      </c>
      <c r="H190" s="49">
        <v>0</v>
      </c>
      <c r="I190" s="115">
        <f>J190+N190</f>
        <v>523997.24</v>
      </c>
      <c r="J190" s="147">
        <f>M190</f>
        <v>78599.59</v>
      </c>
      <c r="K190" s="152">
        <v>0</v>
      </c>
      <c r="L190" s="152">
        <v>0</v>
      </c>
      <c r="M190" s="151">
        <f>57111.81+21487.78</f>
        <v>78599.59</v>
      </c>
      <c r="N190" s="152">
        <f>R190</f>
        <v>445397.65</v>
      </c>
      <c r="O190" s="67">
        <v>0</v>
      </c>
      <c r="P190" s="67">
        <v>0</v>
      </c>
      <c r="Q190" s="67">
        <v>0</v>
      </c>
      <c r="R190" s="68">
        <f>323633.55+121764.1</f>
        <v>445397.65</v>
      </c>
      <c r="S190" s="163"/>
    </row>
    <row r="191" spans="1:19" s="195" customFormat="1" ht="29.25" customHeight="1">
      <c r="A191" s="16" t="s">
        <v>111</v>
      </c>
      <c r="B191" s="17" t="s">
        <v>38</v>
      </c>
      <c r="C191" s="267" t="s">
        <v>74</v>
      </c>
      <c r="D191" s="286"/>
      <c r="E191" s="286"/>
      <c r="F191" s="286"/>
      <c r="G191" s="9"/>
      <c r="H191" s="9"/>
      <c r="I191" s="112"/>
      <c r="J191" s="18"/>
      <c r="K191" s="18"/>
      <c r="L191" s="18"/>
      <c r="M191" s="18"/>
      <c r="N191" s="18"/>
      <c r="O191" s="18"/>
      <c r="P191" s="18"/>
      <c r="Q191" s="18"/>
      <c r="R191" s="19"/>
      <c r="S191" s="163"/>
    </row>
    <row r="192" spans="1:19" s="195" customFormat="1" ht="27.75" customHeight="1">
      <c r="A192" s="16"/>
      <c r="B192" s="17" t="s">
        <v>39</v>
      </c>
      <c r="C192" s="267" t="s">
        <v>107</v>
      </c>
      <c r="D192" s="286"/>
      <c r="E192" s="286"/>
      <c r="F192" s="286"/>
      <c r="G192" s="9"/>
      <c r="H192" s="9"/>
      <c r="I192" s="112"/>
      <c r="J192" s="18"/>
      <c r="K192" s="18"/>
      <c r="L192" s="18"/>
      <c r="M192" s="18"/>
      <c r="N192" s="18"/>
      <c r="O192" s="18"/>
      <c r="P192" s="18"/>
      <c r="Q192" s="18"/>
      <c r="R192" s="19"/>
      <c r="S192" s="163"/>
    </row>
    <row r="193" spans="1:19" s="195" customFormat="1" ht="15" customHeight="1">
      <c r="A193" s="16"/>
      <c r="B193" s="287" t="s">
        <v>108</v>
      </c>
      <c r="C193" s="288"/>
      <c r="D193" s="288"/>
      <c r="E193" s="288"/>
      <c r="F193" s="288"/>
      <c r="G193" s="288"/>
      <c r="H193" s="9"/>
      <c r="I193" s="112"/>
      <c r="J193" s="18"/>
      <c r="K193" s="18"/>
      <c r="L193" s="18"/>
      <c r="M193" s="18"/>
      <c r="N193" s="18"/>
      <c r="O193" s="18"/>
      <c r="P193" s="18"/>
      <c r="Q193" s="18"/>
      <c r="R193" s="19"/>
      <c r="S193" s="163"/>
    </row>
    <row r="194" spans="1:19" s="195" customFormat="1" ht="56.25" customHeight="1">
      <c r="A194" s="16"/>
      <c r="B194" s="287" t="s">
        <v>109</v>
      </c>
      <c r="C194" s="288"/>
      <c r="D194" s="288"/>
      <c r="E194" s="200"/>
      <c r="F194" s="200"/>
      <c r="G194" s="18"/>
      <c r="H194" s="18"/>
      <c r="I194" s="112"/>
      <c r="J194" s="18"/>
      <c r="K194" s="18"/>
      <c r="L194" s="18"/>
      <c r="M194" s="18"/>
      <c r="N194" s="18"/>
      <c r="O194" s="18"/>
      <c r="P194" s="18"/>
      <c r="Q194" s="18"/>
      <c r="R194" s="19"/>
      <c r="S194" s="163"/>
    </row>
    <row r="195" spans="1:19" s="195" customFormat="1" ht="47.25" customHeight="1">
      <c r="A195" s="16"/>
      <c r="B195" s="289" t="s">
        <v>44</v>
      </c>
      <c r="C195" s="290"/>
      <c r="D195" s="290"/>
      <c r="E195" s="34"/>
      <c r="F195" s="34"/>
      <c r="G195" s="31"/>
      <c r="H195" s="31"/>
      <c r="I195" s="113"/>
      <c r="J195" s="31"/>
      <c r="K195" s="31"/>
      <c r="L195" s="31"/>
      <c r="M195" s="31"/>
      <c r="N195" s="31"/>
      <c r="O195" s="31"/>
      <c r="P195" s="31"/>
      <c r="Q195" s="31"/>
      <c r="R195" s="32"/>
      <c r="S195" s="163"/>
    </row>
    <row r="196" spans="1:19" s="195" customFormat="1" ht="15" customHeight="1">
      <c r="A196" s="16"/>
      <c r="B196" s="29" t="s">
        <v>15</v>
      </c>
      <c r="C196" s="336"/>
      <c r="D196" s="293" t="s">
        <v>40</v>
      </c>
      <c r="E196" s="285">
        <f>SUM(E198:E199)</f>
        <v>201600</v>
      </c>
      <c r="F196" s="280">
        <f>SUM(F199:F199)</f>
        <v>0</v>
      </c>
      <c r="G196" s="280">
        <f>SUM(G198:G199)</f>
        <v>171360</v>
      </c>
      <c r="H196" s="280">
        <f>SUM(H198:H199)</f>
        <v>30240</v>
      </c>
      <c r="I196" s="285">
        <f>SUM(I199:I199)</f>
        <v>29995.72</v>
      </c>
      <c r="J196" s="261">
        <f>J199</f>
        <v>0</v>
      </c>
      <c r="K196" s="261">
        <f>K199</f>
        <v>0</v>
      </c>
      <c r="L196" s="261">
        <f>L199</f>
        <v>0</v>
      </c>
      <c r="M196" s="261">
        <f>M199</f>
        <v>0</v>
      </c>
      <c r="N196" s="280">
        <f>SUM(N199:N199)</f>
        <v>29995.72</v>
      </c>
      <c r="O196" s="261">
        <f>SUM(O199:O199)</f>
        <v>0</v>
      </c>
      <c r="P196" s="261">
        <f>SUM(P199:P199)</f>
        <v>0</v>
      </c>
      <c r="Q196" s="261">
        <f>SUM(Q199:Q199)</f>
        <v>0</v>
      </c>
      <c r="R196" s="263">
        <f>SUM(R199:R199)</f>
        <v>29995.72</v>
      </c>
      <c r="S196" s="163"/>
    </row>
    <row r="197" spans="1:19" s="195" customFormat="1" ht="15" customHeight="1">
      <c r="A197" s="16"/>
      <c r="B197" s="20" t="s">
        <v>110</v>
      </c>
      <c r="C197" s="337"/>
      <c r="D197" s="300"/>
      <c r="E197" s="301"/>
      <c r="F197" s="302"/>
      <c r="G197" s="302"/>
      <c r="H197" s="302"/>
      <c r="I197" s="260"/>
      <c r="J197" s="262"/>
      <c r="K197" s="262"/>
      <c r="L197" s="262"/>
      <c r="M197" s="262"/>
      <c r="N197" s="281"/>
      <c r="O197" s="262"/>
      <c r="P197" s="262"/>
      <c r="Q197" s="262"/>
      <c r="R197" s="264"/>
      <c r="S197" s="163"/>
    </row>
    <row r="198" spans="1:19" s="195" customFormat="1" ht="15" customHeight="1">
      <c r="A198" s="202"/>
      <c r="B198" s="23">
        <v>2014</v>
      </c>
      <c r="C198" s="337"/>
      <c r="D198" s="10"/>
      <c r="E198" s="38">
        <f>SUM(F198:H198)</f>
        <v>166065.61</v>
      </c>
      <c r="F198" s="38">
        <v>0</v>
      </c>
      <c r="G198" s="38">
        <v>141364.28</v>
      </c>
      <c r="H198" s="38">
        <v>24701.33</v>
      </c>
      <c r="I198" s="115">
        <f>J198+N198</f>
        <v>0</v>
      </c>
      <c r="J198" s="201">
        <v>0</v>
      </c>
      <c r="K198" s="67">
        <v>0</v>
      </c>
      <c r="L198" s="67">
        <v>0</v>
      </c>
      <c r="M198" s="201">
        <v>0</v>
      </c>
      <c r="N198" s="66">
        <f>R198</f>
        <v>0</v>
      </c>
      <c r="O198" s="67">
        <v>0</v>
      </c>
      <c r="P198" s="67">
        <v>0</v>
      </c>
      <c r="Q198" s="67">
        <v>0</v>
      </c>
      <c r="R198" s="68">
        <v>0</v>
      </c>
      <c r="S198" s="163"/>
    </row>
    <row r="199" spans="1:19" s="195" customFormat="1" ht="15" customHeight="1">
      <c r="A199" s="24"/>
      <c r="B199" s="23">
        <v>2015</v>
      </c>
      <c r="C199" s="338"/>
      <c r="D199" s="25"/>
      <c r="E199" s="38">
        <f>SUM(F199:H199)</f>
        <v>35534.39</v>
      </c>
      <c r="F199" s="38">
        <f>J199</f>
        <v>0</v>
      </c>
      <c r="G199" s="38">
        <v>29995.72</v>
      </c>
      <c r="H199" s="38">
        <v>5538.67</v>
      </c>
      <c r="I199" s="115">
        <f>J199+N199</f>
        <v>29995.72</v>
      </c>
      <c r="J199" s="201">
        <v>0</v>
      </c>
      <c r="K199" s="67">
        <v>0</v>
      </c>
      <c r="L199" s="67">
        <v>0</v>
      </c>
      <c r="M199" s="201">
        <v>0</v>
      </c>
      <c r="N199" s="66">
        <f>R199</f>
        <v>29995.72</v>
      </c>
      <c r="O199" s="67">
        <v>0</v>
      </c>
      <c r="P199" s="67">
        <v>0</v>
      </c>
      <c r="Q199" s="67">
        <v>0</v>
      </c>
      <c r="R199" s="68">
        <v>29995.72</v>
      </c>
      <c r="S199" s="163"/>
    </row>
    <row r="200" spans="1:19" s="35" customFormat="1" ht="15" customHeight="1">
      <c r="A200" s="27"/>
      <c r="B200" s="9"/>
      <c r="C200" s="9"/>
      <c r="D200" s="9"/>
      <c r="E200" s="72"/>
      <c r="F200" s="72"/>
      <c r="G200" s="72"/>
      <c r="H200" s="72"/>
      <c r="I200" s="117"/>
      <c r="J200" s="197"/>
      <c r="K200" s="198"/>
      <c r="L200" s="198"/>
      <c r="M200" s="199"/>
      <c r="N200" s="198"/>
      <c r="O200" s="74"/>
      <c r="P200" s="74"/>
      <c r="Q200" s="74"/>
      <c r="R200" s="99"/>
      <c r="S200" s="163"/>
    </row>
    <row r="201" spans="1:19" s="35" customFormat="1" ht="15" customHeight="1">
      <c r="A201" s="27"/>
      <c r="B201" s="9"/>
      <c r="C201" s="9"/>
      <c r="D201" s="9"/>
      <c r="E201" s="72"/>
      <c r="F201" s="72"/>
      <c r="G201" s="72"/>
      <c r="H201" s="72"/>
      <c r="I201" s="117"/>
      <c r="J201" s="197"/>
      <c r="K201" s="198"/>
      <c r="L201" s="198"/>
      <c r="M201" s="199"/>
      <c r="N201" s="198"/>
      <c r="O201" s="74"/>
      <c r="P201" s="74"/>
      <c r="Q201" s="74"/>
      <c r="R201" s="99"/>
      <c r="S201" s="163"/>
    </row>
    <row r="202" spans="1:19" s="35" customFormat="1" ht="15" customHeight="1">
      <c r="A202" s="27"/>
      <c r="B202" s="9"/>
      <c r="C202" s="9"/>
      <c r="D202" s="9"/>
      <c r="E202" s="72"/>
      <c r="F202" s="72"/>
      <c r="G202" s="72"/>
      <c r="H202" s="72"/>
      <c r="I202" s="117"/>
      <c r="J202" s="197"/>
      <c r="K202" s="198"/>
      <c r="L202" s="198"/>
      <c r="M202" s="199"/>
      <c r="N202" s="198"/>
      <c r="O202" s="74"/>
      <c r="P202" s="74"/>
      <c r="Q202" s="74"/>
      <c r="R202" s="99"/>
      <c r="S202" s="163"/>
    </row>
    <row r="203" spans="1:19" s="35" customFormat="1" ht="15" customHeight="1">
      <c r="A203" s="27"/>
      <c r="B203" s="9"/>
      <c r="C203" s="9"/>
      <c r="D203" s="9"/>
      <c r="E203" s="72"/>
      <c r="F203" s="72"/>
      <c r="G203" s="72"/>
      <c r="H203" s="72"/>
      <c r="I203" s="117"/>
      <c r="J203" s="197"/>
      <c r="K203" s="198"/>
      <c r="L203" s="198"/>
      <c r="M203" s="199"/>
      <c r="N203" s="198"/>
      <c r="O203" s="74"/>
      <c r="P203" s="74"/>
      <c r="Q203" s="74"/>
      <c r="R203" s="99"/>
      <c r="S203" s="163"/>
    </row>
    <row r="204" spans="1:19" s="35" customFormat="1" ht="15" customHeight="1">
      <c r="A204" s="27"/>
      <c r="B204" s="9"/>
      <c r="C204" s="9"/>
      <c r="D204" s="9"/>
      <c r="E204" s="72"/>
      <c r="F204" s="72"/>
      <c r="G204" s="72"/>
      <c r="H204" s="72"/>
      <c r="I204" s="117"/>
      <c r="J204" s="197"/>
      <c r="K204" s="198"/>
      <c r="L204" s="198"/>
      <c r="M204" s="199"/>
      <c r="N204" s="198"/>
      <c r="O204" s="74"/>
      <c r="P204" s="74"/>
      <c r="Q204" s="74"/>
      <c r="R204" s="99"/>
      <c r="S204" s="163"/>
    </row>
    <row r="205" spans="1:19" s="35" customFormat="1" ht="15" customHeight="1">
      <c r="A205" s="27"/>
      <c r="B205" s="9"/>
      <c r="C205" s="9"/>
      <c r="D205" s="9"/>
      <c r="E205" s="72"/>
      <c r="F205" s="72"/>
      <c r="G205" s="72"/>
      <c r="H205" s="72"/>
      <c r="I205" s="117"/>
      <c r="J205" s="197"/>
      <c r="K205" s="198"/>
      <c r="L205" s="198"/>
      <c r="M205" s="199"/>
      <c r="N205" s="198"/>
      <c r="O205" s="74"/>
      <c r="P205" s="74"/>
      <c r="Q205" s="74"/>
      <c r="R205" s="99"/>
      <c r="S205" s="163"/>
    </row>
    <row r="206" spans="1:19" s="35" customFormat="1" ht="15" customHeight="1">
      <c r="A206" s="27"/>
      <c r="B206" s="9"/>
      <c r="C206" s="9"/>
      <c r="D206" s="9"/>
      <c r="E206" s="72"/>
      <c r="F206" s="72"/>
      <c r="G206" s="72"/>
      <c r="H206" s="72"/>
      <c r="I206" s="117"/>
      <c r="J206" s="197"/>
      <c r="K206" s="198"/>
      <c r="L206" s="198"/>
      <c r="M206" s="199"/>
      <c r="N206" s="198"/>
      <c r="O206" s="74"/>
      <c r="P206" s="74"/>
      <c r="Q206" s="74"/>
      <c r="R206" s="99"/>
      <c r="S206" s="163"/>
    </row>
    <row r="207" spans="1:19" s="35" customFormat="1" ht="15" customHeight="1">
      <c r="A207" s="27"/>
      <c r="B207" s="9"/>
      <c r="C207" s="9"/>
      <c r="D207" s="9"/>
      <c r="E207" s="72"/>
      <c r="F207" s="72"/>
      <c r="G207" s="72"/>
      <c r="H207" s="72"/>
      <c r="I207" s="117"/>
      <c r="J207" s="197"/>
      <c r="K207" s="198"/>
      <c r="L207" s="198"/>
      <c r="M207" s="199"/>
      <c r="N207" s="198"/>
      <c r="O207" s="74"/>
      <c r="P207" s="74"/>
      <c r="Q207" s="74"/>
      <c r="R207" s="99"/>
      <c r="S207" s="163"/>
    </row>
    <row r="208" spans="1:19" s="35" customFormat="1" ht="15" customHeight="1">
      <c r="A208" s="27"/>
      <c r="B208" s="9"/>
      <c r="C208" s="9"/>
      <c r="D208" s="9"/>
      <c r="E208" s="72"/>
      <c r="F208" s="72"/>
      <c r="G208" s="72"/>
      <c r="H208" s="72"/>
      <c r="I208" s="117"/>
      <c r="J208" s="197"/>
      <c r="K208" s="198"/>
      <c r="L208" s="198"/>
      <c r="M208" s="199"/>
      <c r="N208" s="198"/>
      <c r="O208" s="74"/>
      <c r="P208" s="74"/>
      <c r="Q208" s="74"/>
      <c r="R208" s="99"/>
      <c r="S208" s="163"/>
    </row>
    <row r="209" spans="1:19" s="35" customFormat="1" ht="8.25" customHeight="1">
      <c r="A209" s="27"/>
      <c r="B209" s="9"/>
      <c r="C209" s="9"/>
      <c r="D209" s="9"/>
      <c r="E209" s="72"/>
      <c r="F209" s="72"/>
      <c r="G209" s="72"/>
      <c r="H209" s="72"/>
      <c r="I209" s="117"/>
      <c r="J209" s="197"/>
      <c r="K209" s="198"/>
      <c r="L209" s="198"/>
      <c r="M209" s="199"/>
      <c r="N209" s="198"/>
      <c r="O209" s="74"/>
      <c r="P209" s="74"/>
      <c r="Q209" s="74"/>
      <c r="R209" s="99"/>
      <c r="S209" s="163"/>
    </row>
    <row r="210" spans="1:19" s="35" customFormat="1" ht="14.25" customHeight="1">
      <c r="A210" s="268" t="s">
        <v>18</v>
      </c>
      <c r="B210" s="270" t="s">
        <v>3</v>
      </c>
      <c r="C210" s="272" t="s">
        <v>33</v>
      </c>
      <c r="D210" s="274" t="s">
        <v>4</v>
      </c>
      <c r="E210" s="272" t="s">
        <v>5</v>
      </c>
      <c r="F210" s="277" t="s">
        <v>19</v>
      </c>
      <c r="G210" s="278"/>
      <c r="H210" s="279"/>
      <c r="I210" s="272" t="s">
        <v>6</v>
      </c>
      <c r="J210" s="272"/>
      <c r="K210" s="272"/>
      <c r="L210" s="272"/>
      <c r="M210" s="272"/>
      <c r="N210" s="272"/>
      <c r="O210" s="272"/>
      <c r="P210" s="272"/>
      <c r="Q210" s="272"/>
      <c r="R210" s="306"/>
      <c r="S210" s="163"/>
    </row>
    <row r="211" spans="1:19" s="35" customFormat="1" ht="20.25" customHeight="1">
      <c r="A211" s="269"/>
      <c r="B211" s="271"/>
      <c r="C211" s="273"/>
      <c r="D211" s="275"/>
      <c r="E211" s="273"/>
      <c r="F211" s="273" t="s">
        <v>7</v>
      </c>
      <c r="G211" s="273" t="s">
        <v>8</v>
      </c>
      <c r="H211" s="273" t="s">
        <v>51</v>
      </c>
      <c r="I211" s="307" t="s">
        <v>99</v>
      </c>
      <c r="J211" s="307"/>
      <c r="K211" s="307"/>
      <c r="L211" s="307"/>
      <c r="M211" s="307"/>
      <c r="N211" s="307"/>
      <c r="O211" s="307"/>
      <c r="P211" s="307"/>
      <c r="Q211" s="307"/>
      <c r="R211" s="308"/>
      <c r="S211" s="163"/>
    </row>
    <row r="212" spans="1:19" s="35" customFormat="1" ht="14.25" customHeight="1">
      <c r="A212" s="269"/>
      <c r="B212" s="271"/>
      <c r="C212" s="273"/>
      <c r="D212" s="275"/>
      <c r="E212" s="273"/>
      <c r="F212" s="273"/>
      <c r="G212" s="273"/>
      <c r="H212" s="273"/>
      <c r="I212" s="309" t="s">
        <v>9</v>
      </c>
      <c r="J212" s="273" t="s">
        <v>19</v>
      </c>
      <c r="K212" s="273"/>
      <c r="L212" s="273"/>
      <c r="M212" s="273"/>
      <c r="N212" s="273"/>
      <c r="O212" s="273"/>
      <c r="P212" s="273"/>
      <c r="Q212" s="273"/>
      <c r="R212" s="299"/>
      <c r="S212" s="163"/>
    </row>
    <row r="213" spans="1:19" s="35" customFormat="1" ht="14.25" customHeight="1">
      <c r="A213" s="269"/>
      <c r="B213" s="271"/>
      <c r="C213" s="273"/>
      <c r="D213" s="275"/>
      <c r="E213" s="273"/>
      <c r="F213" s="273"/>
      <c r="G213" s="273"/>
      <c r="H213" s="273"/>
      <c r="I213" s="309"/>
      <c r="J213" s="273" t="s">
        <v>43</v>
      </c>
      <c r="K213" s="273"/>
      <c r="L213" s="273"/>
      <c r="M213" s="273"/>
      <c r="N213" s="273" t="s">
        <v>10</v>
      </c>
      <c r="O213" s="273"/>
      <c r="P213" s="273"/>
      <c r="Q213" s="273"/>
      <c r="R213" s="299"/>
      <c r="S213" s="163"/>
    </row>
    <row r="214" spans="1:19" s="35" customFormat="1" ht="14.25" customHeight="1">
      <c r="A214" s="269"/>
      <c r="B214" s="271"/>
      <c r="C214" s="273"/>
      <c r="D214" s="275"/>
      <c r="E214" s="273"/>
      <c r="F214" s="273"/>
      <c r="G214" s="273"/>
      <c r="H214" s="273"/>
      <c r="I214" s="309"/>
      <c r="J214" s="273"/>
      <c r="K214" s="273"/>
      <c r="L214" s="273"/>
      <c r="M214" s="273"/>
      <c r="N214" s="273"/>
      <c r="O214" s="273"/>
      <c r="P214" s="273"/>
      <c r="Q214" s="273"/>
      <c r="R214" s="299"/>
      <c r="S214" s="163"/>
    </row>
    <row r="215" spans="1:19" s="35" customFormat="1" ht="14.25" customHeight="1">
      <c r="A215" s="269"/>
      <c r="B215" s="271"/>
      <c r="C215" s="273"/>
      <c r="D215" s="275"/>
      <c r="E215" s="273"/>
      <c r="F215" s="273"/>
      <c r="G215" s="273"/>
      <c r="H215" s="273"/>
      <c r="I215" s="309"/>
      <c r="J215" s="273" t="s">
        <v>9</v>
      </c>
      <c r="K215" s="273" t="s">
        <v>11</v>
      </c>
      <c r="L215" s="273"/>
      <c r="M215" s="273"/>
      <c r="N215" s="273" t="s">
        <v>9</v>
      </c>
      <c r="O215" s="273" t="s">
        <v>11</v>
      </c>
      <c r="P215" s="273"/>
      <c r="Q215" s="273"/>
      <c r="R215" s="299"/>
      <c r="S215" s="163"/>
    </row>
    <row r="216" spans="1:19" s="35" customFormat="1" ht="14.25" customHeight="1">
      <c r="A216" s="269"/>
      <c r="B216" s="271"/>
      <c r="C216" s="273"/>
      <c r="D216" s="275"/>
      <c r="E216" s="273"/>
      <c r="F216" s="273"/>
      <c r="G216" s="273"/>
      <c r="H216" s="273"/>
      <c r="I216" s="309"/>
      <c r="J216" s="273"/>
      <c r="K216" s="298" t="s">
        <v>13</v>
      </c>
      <c r="L216" s="273" t="s">
        <v>12</v>
      </c>
      <c r="M216" s="273" t="s">
        <v>52</v>
      </c>
      <c r="N216" s="273"/>
      <c r="O216" s="273" t="s">
        <v>53</v>
      </c>
      <c r="P216" s="298" t="s">
        <v>13</v>
      </c>
      <c r="Q216" s="273" t="s">
        <v>12</v>
      </c>
      <c r="R216" s="299" t="s">
        <v>14</v>
      </c>
      <c r="S216" s="163"/>
    </row>
    <row r="217" spans="1:19" s="35" customFormat="1" ht="14.25" customHeight="1">
      <c r="A217" s="269"/>
      <c r="B217" s="271"/>
      <c r="C217" s="273"/>
      <c r="D217" s="275"/>
      <c r="E217" s="273"/>
      <c r="F217" s="273"/>
      <c r="G217" s="273"/>
      <c r="H217" s="273"/>
      <c r="I217" s="309"/>
      <c r="J217" s="273"/>
      <c r="K217" s="298"/>
      <c r="L217" s="273"/>
      <c r="M217" s="273"/>
      <c r="N217" s="273"/>
      <c r="O217" s="273"/>
      <c r="P217" s="298"/>
      <c r="Q217" s="273"/>
      <c r="R217" s="299"/>
      <c r="S217" s="163"/>
    </row>
    <row r="218" spans="1:19" s="35" customFormat="1" ht="14.25" customHeight="1">
      <c r="A218" s="269"/>
      <c r="B218" s="271"/>
      <c r="C218" s="273"/>
      <c r="D218" s="275"/>
      <c r="E218" s="273"/>
      <c r="F218" s="273"/>
      <c r="G218" s="273"/>
      <c r="H218" s="273"/>
      <c r="I218" s="309"/>
      <c r="J218" s="273"/>
      <c r="K218" s="298"/>
      <c r="L218" s="273"/>
      <c r="M218" s="273"/>
      <c r="N218" s="273"/>
      <c r="O218" s="273"/>
      <c r="P218" s="298"/>
      <c r="Q218" s="273"/>
      <c r="R218" s="299"/>
      <c r="S218" s="163"/>
    </row>
    <row r="219" spans="1:19" s="35" customFormat="1" ht="14.25" customHeight="1">
      <c r="A219" s="269"/>
      <c r="B219" s="271"/>
      <c r="C219" s="273"/>
      <c r="D219" s="275"/>
      <c r="E219" s="273"/>
      <c r="F219" s="273"/>
      <c r="G219" s="273"/>
      <c r="H219" s="273"/>
      <c r="I219" s="309"/>
      <c r="J219" s="273"/>
      <c r="K219" s="298"/>
      <c r="L219" s="273"/>
      <c r="M219" s="273"/>
      <c r="N219" s="273"/>
      <c r="O219" s="273"/>
      <c r="P219" s="298"/>
      <c r="Q219" s="273"/>
      <c r="R219" s="299"/>
      <c r="S219" s="163"/>
    </row>
    <row r="220" spans="1:19" s="35" customFormat="1" ht="14.25" customHeight="1">
      <c r="A220" s="269"/>
      <c r="B220" s="271"/>
      <c r="C220" s="273"/>
      <c r="D220" s="275"/>
      <c r="E220" s="273"/>
      <c r="F220" s="273"/>
      <c r="G220" s="273"/>
      <c r="H220" s="273"/>
      <c r="I220" s="309"/>
      <c r="J220" s="273"/>
      <c r="K220" s="298"/>
      <c r="L220" s="273"/>
      <c r="M220" s="273"/>
      <c r="N220" s="273"/>
      <c r="O220" s="273"/>
      <c r="P220" s="298"/>
      <c r="Q220" s="273"/>
      <c r="R220" s="299"/>
      <c r="S220" s="163"/>
    </row>
    <row r="221" spans="1:19" s="35" customFormat="1" ht="14.25" customHeight="1">
      <c r="A221" s="269"/>
      <c r="B221" s="271"/>
      <c r="C221" s="273"/>
      <c r="D221" s="276"/>
      <c r="E221" s="273"/>
      <c r="F221" s="273"/>
      <c r="G221" s="273"/>
      <c r="H221" s="273"/>
      <c r="I221" s="309"/>
      <c r="J221" s="273"/>
      <c r="K221" s="298"/>
      <c r="L221" s="273"/>
      <c r="M221" s="273"/>
      <c r="N221" s="273"/>
      <c r="O221" s="273"/>
      <c r="P221" s="298"/>
      <c r="Q221" s="273"/>
      <c r="R221" s="299"/>
      <c r="S221" s="163"/>
    </row>
    <row r="222" spans="1:19" s="79" customFormat="1" ht="14.25" customHeight="1">
      <c r="A222" s="76"/>
      <c r="B222" s="77"/>
      <c r="C222" s="77"/>
      <c r="D222" s="77"/>
      <c r="E222" s="77" t="s">
        <v>47</v>
      </c>
      <c r="F222" s="77"/>
      <c r="G222" s="77"/>
      <c r="H222" s="77"/>
      <c r="I222" s="118" t="s">
        <v>48</v>
      </c>
      <c r="J222" s="77" t="s">
        <v>49</v>
      </c>
      <c r="K222" s="77"/>
      <c r="L222" s="77"/>
      <c r="M222" s="77"/>
      <c r="N222" s="77" t="s">
        <v>50</v>
      </c>
      <c r="O222" s="77"/>
      <c r="P222" s="77"/>
      <c r="Q222" s="77"/>
      <c r="R222" s="78"/>
      <c r="S222" s="164"/>
    </row>
    <row r="223" spans="1:19" s="5" customFormat="1" ht="11.25">
      <c r="A223" s="122" t="s">
        <v>20</v>
      </c>
      <c r="B223" s="122" t="s">
        <v>21</v>
      </c>
      <c r="C223" s="122" t="s">
        <v>22</v>
      </c>
      <c r="D223" s="122" t="s">
        <v>23</v>
      </c>
      <c r="E223" s="122" t="s">
        <v>24</v>
      </c>
      <c r="F223" s="122" t="s">
        <v>25</v>
      </c>
      <c r="G223" s="122" t="s">
        <v>26</v>
      </c>
      <c r="H223" s="122" t="s">
        <v>27</v>
      </c>
      <c r="I223" s="123" t="s">
        <v>28</v>
      </c>
      <c r="J223" s="122" t="s">
        <v>29</v>
      </c>
      <c r="K223" s="122" t="s">
        <v>32</v>
      </c>
      <c r="L223" s="122" t="s">
        <v>42</v>
      </c>
      <c r="M223" s="122" t="s">
        <v>16</v>
      </c>
      <c r="N223" s="122" t="s">
        <v>17</v>
      </c>
      <c r="O223" s="122" t="s">
        <v>0</v>
      </c>
      <c r="P223" s="122" t="s">
        <v>1</v>
      </c>
      <c r="Q223" s="122" t="s">
        <v>2</v>
      </c>
      <c r="R223" s="122" t="s">
        <v>46</v>
      </c>
      <c r="S223" s="161"/>
    </row>
    <row r="224" spans="1:19" s="195" customFormat="1" ht="32.25" customHeight="1">
      <c r="A224" s="196" t="s">
        <v>106</v>
      </c>
      <c r="B224" s="17" t="s">
        <v>38</v>
      </c>
      <c r="C224" s="265" t="s">
        <v>113</v>
      </c>
      <c r="D224" s="266"/>
      <c r="E224" s="266"/>
      <c r="F224" s="266"/>
      <c r="G224" s="9"/>
      <c r="H224" s="9"/>
      <c r="I224" s="112"/>
      <c r="J224" s="18"/>
      <c r="K224" s="18"/>
      <c r="L224" s="18"/>
      <c r="M224" s="18"/>
      <c r="N224" s="18"/>
      <c r="O224" s="18"/>
      <c r="P224" s="18"/>
      <c r="Q224" s="18"/>
      <c r="R224" s="19"/>
      <c r="S224" s="163"/>
    </row>
    <row r="225" spans="1:19" s="195" customFormat="1" ht="46.5" customHeight="1">
      <c r="A225" s="16"/>
      <c r="B225" s="17" t="s">
        <v>114</v>
      </c>
      <c r="C225" s="267" t="s">
        <v>115</v>
      </c>
      <c r="D225" s="286"/>
      <c r="E225" s="286"/>
      <c r="F225" s="286"/>
      <c r="G225" s="286"/>
      <c r="H225" s="9"/>
      <c r="I225" s="112"/>
      <c r="J225" s="18"/>
      <c r="K225" s="18"/>
      <c r="L225" s="18"/>
      <c r="M225" s="18"/>
      <c r="N225" s="18"/>
      <c r="O225" s="18"/>
      <c r="P225" s="18"/>
      <c r="Q225" s="18"/>
      <c r="R225" s="19"/>
      <c r="S225" s="163"/>
    </row>
    <row r="226" spans="1:19" s="195" customFormat="1" ht="17.25" customHeight="1">
      <c r="A226" s="16"/>
      <c r="B226" s="287" t="s">
        <v>116</v>
      </c>
      <c r="C226" s="288"/>
      <c r="D226" s="288"/>
      <c r="E226" s="288"/>
      <c r="F226" s="288"/>
      <c r="G226" s="288"/>
      <c r="H226" s="9"/>
      <c r="I226" s="112"/>
      <c r="J226" s="18"/>
      <c r="K226" s="18"/>
      <c r="L226" s="18"/>
      <c r="M226" s="18"/>
      <c r="N226" s="18"/>
      <c r="O226" s="18"/>
      <c r="P226" s="18"/>
      <c r="Q226" s="18"/>
      <c r="R226" s="19"/>
      <c r="S226" s="163"/>
    </row>
    <row r="227" spans="1:19" s="195" customFormat="1" ht="39" customHeight="1">
      <c r="A227" s="16"/>
      <c r="B227" s="287" t="s">
        <v>117</v>
      </c>
      <c r="C227" s="288"/>
      <c r="D227" s="288"/>
      <c r="E227" s="200"/>
      <c r="F227" s="200"/>
      <c r="G227" s="18"/>
      <c r="H227" s="18"/>
      <c r="I227" s="112"/>
      <c r="J227" s="18"/>
      <c r="K227" s="18"/>
      <c r="L227" s="18"/>
      <c r="M227" s="18"/>
      <c r="N227" s="18"/>
      <c r="O227" s="18"/>
      <c r="P227" s="18"/>
      <c r="Q227" s="18"/>
      <c r="R227" s="19"/>
      <c r="S227" s="163"/>
    </row>
    <row r="228" spans="1:19" s="195" customFormat="1" ht="47.25" customHeight="1">
      <c r="A228" s="16"/>
      <c r="B228" s="289" t="s">
        <v>44</v>
      </c>
      <c r="C228" s="290"/>
      <c r="D228" s="290"/>
      <c r="E228" s="34"/>
      <c r="F228" s="34"/>
      <c r="G228" s="31"/>
      <c r="H228" s="31"/>
      <c r="I228" s="113"/>
      <c r="J228" s="31"/>
      <c r="K228" s="31"/>
      <c r="L228" s="31"/>
      <c r="M228" s="31"/>
      <c r="N228" s="31"/>
      <c r="O228" s="31"/>
      <c r="P228" s="31"/>
      <c r="Q228" s="31"/>
      <c r="R228" s="32"/>
      <c r="S228" s="163"/>
    </row>
    <row r="229" spans="1:19" s="195" customFormat="1" ht="15" customHeight="1">
      <c r="A229" s="16"/>
      <c r="B229" s="249" t="s">
        <v>15</v>
      </c>
      <c r="C229" s="291"/>
      <c r="D229" s="293" t="s">
        <v>118</v>
      </c>
      <c r="E229" s="285">
        <f>SUM(E231:E241)</f>
        <v>5021678.370000001</v>
      </c>
      <c r="F229" s="280">
        <f>SUM(F231:F241)</f>
        <v>400959.9</v>
      </c>
      <c r="G229" s="280">
        <f>SUM(G231:G241)</f>
        <v>4291795.31</v>
      </c>
      <c r="H229" s="280">
        <f aca="true" t="shared" si="8" ref="H229:Q229">SUM(H231:H241)</f>
        <v>328923.16000000003</v>
      </c>
      <c r="I229" s="280">
        <f t="shared" si="8"/>
        <v>172120.23</v>
      </c>
      <c r="J229" s="280">
        <f t="shared" si="8"/>
        <v>821.01</v>
      </c>
      <c r="K229" s="280">
        <f t="shared" si="8"/>
        <v>0</v>
      </c>
      <c r="L229" s="280">
        <f t="shared" si="8"/>
        <v>0</v>
      </c>
      <c r="M229" s="280">
        <f>SUM(M231:M241)</f>
        <v>821.01</v>
      </c>
      <c r="N229" s="280">
        <f>SUM(N231:N241)</f>
        <v>171299.22</v>
      </c>
      <c r="O229" s="280">
        <f t="shared" si="8"/>
        <v>0</v>
      </c>
      <c r="P229" s="280">
        <f t="shared" si="8"/>
        <v>0</v>
      </c>
      <c r="Q229" s="280">
        <f t="shared" si="8"/>
        <v>0</v>
      </c>
      <c r="R229" s="280">
        <f>SUM(R231:R241)</f>
        <v>171299.22</v>
      </c>
      <c r="S229" s="163"/>
    </row>
    <row r="230" spans="1:19" s="195" customFormat="1" ht="15" customHeight="1">
      <c r="A230" s="16"/>
      <c r="B230" s="250" t="s">
        <v>119</v>
      </c>
      <c r="C230" s="292"/>
      <c r="D230" s="294"/>
      <c r="E230" s="260"/>
      <c r="F230" s="281"/>
      <c r="G230" s="281"/>
      <c r="H230" s="281"/>
      <c r="I230" s="281"/>
      <c r="J230" s="281"/>
      <c r="K230" s="281"/>
      <c r="L230" s="281"/>
      <c r="M230" s="281"/>
      <c r="N230" s="281"/>
      <c r="O230" s="281"/>
      <c r="P230" s="281"/>
      <c r="Q230" s="281"/>
      <c r="R230" s="281"/>
      <c r="S230" s="163"/>
    </row>
    <row r="231" spans="1:19" s="195" customFormat="1" ht="15" customHeight="1">
      <c r="A231" s="16"/>
      <c r="B231" s="25">
        <v>2009</v>
      </c>
      <c r="C231" s="25"/>
      <c r="D231" s="25">
        <v>85295</v>
      </c>
      <c r="E231" s="49">
        <f>F231+G231+H231</f>
        <v>467717.6099999999</v>
      </c>
      <c r="F231" s="49">
        <v>21047.29</v>
      </c>
      <c r="G231" s="49">
        <v>397559.97</v>
      </c>
      <c r="H231" s="49">
        <v>49110.35</v>
      </c>
      <c r="I231" s="114">
        <f>J231+N231</f>
        <v>0</v>
      </c>
      <c r="J231" s="37">
        <f>K231+L231+M231</f>
        <v>0</v>
      </c>
      <c r="K231" s="37">
        <v>0</v>
      </c>
      <c r="L231" s="37">
        <v>0</v>
      </c>
      <c r="M231" s="205">
        <v>0</v>
      </c>
      <c r="N231" s="40">
        <f>SUM(O231:R231)</f>
        <v>0</v>
      </c>
      <c r="O231" s="37">
        <v>0</v>
      </c>
      <c r="P231" s="37">
        <v>0</v>
      </c>
      <c r="Q231" s="37">
        <v>0</v>
      </c>
      <c r="R231" s="42">
        <v>0</v>
      </c>
      <c r="S231" s="163"/>
    </row>
    <row r="232" spans="1:19" s="195" customFormat="1" ht="15" customHeight="1">
      <c r="A232" s="16"/>
      <c r="B232" s="282">
        <v>2010</v>
      </c>
      <c r="C232" s="204"/>
      <c r="D232" s="204">
        <v>85395</v>
      </c>
      <c r="E232" s="206">
        <f>F232+G232</f>
        <v>609093.97</v>
      </c>
      <c r="F232" s="206">
        <v>30624.84</v>
      </c>
      <c r="G232" s="207">
        <v>578469.13</v>
      </c>
      <c r="H232" s="207">
        <v>0</v>
      </c>
      <c r="I232" s="208">
        <v>0</v>
      </c>
      <c r="J232" s="209">
        <f>K232+L232+M232</f>
        <v>0</v>
      </c>
      <c r="K232" s="209">
        <v>0</v>
      </c>
      <c r="L232" s="209">
        <v>0</v>
      </c>
      <c r="M232" s="210">
        <v>0</v>
      </c>
      <c r="N232" s="211"/>
      <c r="O232" s="209">
        <v>0</v>
      </c>
      <c r="P232" s="209">
        <v>0</v>
      </c>
      <c r="Q232" s="209">
        <v>0</v>
      </c>
      <c r="R232" s="212">
        <v>0</v>
      </c>
      <c r="S232" s="163"/>
    </row>
    <row r="233" spans="1:19" s="195" customFormat="1" ht="15" customHeight="1">
      <c r="A233" s="27"/>
      <c r="B233" s="283"/>
      <c r="C233" s="65"/>
      <c r="D233" s="10">
        <v>85201</v>
      </c>
      <c r="E233" s="213">
        <v>19764</v>
      </c>
      <c r="F233" s="213">
        <v>19764</v>
      </c>
      <c r="G233" s="213">
        <v>0</v>
      </c>
      <c r="H233" s="213">
        <v>0</v>
      </c>
      <c r="I233" s="214">
        <v>0</v>
      </c>
      <c r="J233" s="215">
        <v>0</v>
      </c>
      <c r="K233" s="215">
        <v>0</v>
      </c>
      <c r="L233" s="215">
        <v>0</v>
      </c>
      <c r="M233" s="216">
        <v>0</v>
      </c>
      <c r="N233" s="217">
        <v>0</v>
      </c>
      <c r="O233" s="215">
        <v>0</v>
      </c>
      <c r="P233" s="215">
        <v>0</v>
      </c>
      <c r="Q233" s="215">
        <v>0</v>
      </c>
      <c r="R233" s="218">
        <v>0</v>
      </c>
      <c r="S233" s="163"/>
    </row>
    <row r="234" spans="1:19" s="195" customFormat="1" ht="15" customHeight="1">
      <c r="A234" s="27"/>
      <c r="B234" s="284"/>
      <c r="C234" s="26"/>
      <c r="D234" s="25">
        <v>85204</v>
      </c>
      <c r="E234" s="219">
        <v>44190.87</v>
      </c>
      <c r="F234" s="219">
        <v>44190.87</v>
      </c>
      <c r="G234" s="219">
        <v>0</v>
      </c>
      <c r="H234" s="219">
        <v>0</v>
      </c>
      <c r="I234" s="220">
        <v>0</v>
      </c>
      <c r="J234" s="221">
        <v>0</v>
      </c>
      <c r="K234" s="221">
        <v>0</v>
      </c>
      <c r="L234" s="221">
        <v>0</v>
      </c>
      <c r="M234" s="222">
        <v>0</v>
      </c>
      <c r="N234" s="223">
        <v>0</v>
      </c>
      <c r="O234" s="221">
        <v>0</v>
      </c>
      <c r="P234" s="221">
        <v>0</v>
      </c>
      <c r="Q234" s="221">
        <v>0</v>
      </c>
      <c r="R234" s="224">
        <v>0</v>
      </c>
      <c r="S234" s="163"/>
    </row>
    <row r="235" spans="1:19" s="195" customFormat="1" ht="15" customHeight="1">
      <c r="A235" s="27"/>
      <c r="B235" s="283">
        <v>2011</v>
      </c>
      <c r="C235" s="65"/>
      <c r="D235" s="225">
        <v>85395</v>
      </c>
      <c r="E235" s="226">
        <f>F235+G235</f>
        <v>944766.6799999999</v>
      </c>
      <c r="F235" s="226">
        <v>47502.23</v>
      </c>
      <c r="G235" s="226">
        <v>897264.45</v>
      </c>
      <c r="H235" s="226">
        <v>0</v>
      </c>
      <c r="I235" s="227">
        <v>0</v>
      </c>
      <c r="J235" s="228">
        <v>0</v>
      </c>
      <c r="K235" s="229">
        <v>0</v>
      </c>
      <c r="L235" s="229">
        <v>0</v>
      </c>
      <c r="M235" s="228">
        <v>0</v>
      </c>
      <c r="N235" s="230">
        <f>R235</f>
        <v>0</v>
      </c>
      <c r="O235" s="229">
        <v>0</v>
      </c>
      <c r="P235" s="229">
        <v>0</v>
      </c>
      <c r="Q235" s="229">
        <v>0</v>
      </c>
      <c r="R235" s="230">
        <v>0</v>
      </c>
      <c r="S235" s="163"/>
    </row>
    <row r="236" spans="1:19" s="195" customFormat="1" ht="15" customHeight="1">
      <c r="A236" s="27"/>
      <c r="B236" s="283"/>
      <c r="C236" s="231"/>
      <c r="D236" s="27">
        <v>85201</v>
      </c>
      <c r="E236" s="232">
        <v>56771.72</v>
      </c>
      <c r="F236" s="232">
        <v>56771.72</v>
      </c>
      <c r="G236" s="232">
        <v>0</v>
      </c>
      <c r="H236" s="232">
        <v>0</v>
      </c>
      <c r="I236" s="233">
        <v>0</v>
      </c>
      <c r="J236" s="234">
        <v>0</v>
      </c>
      <c r="K236" s="235">
        <v>0</v>
      </c>
      <c r="L236" s="235">
        <v>0</v>
      </c>
      <c r="M236" s="234">
        <v>0</v>
      </c>
      <c r="N236" s="236">
        <v>0</v>
      </c>
      <c r="O236" s="235">
        <v>0</v>
      </c>
      <c r="P236" s="235">
        <v>0</v>
      </c>
      <c r="Q236" s="235">
        <v>0</v>
      </c>
      <c r="R236" s="236">
        <v>0</v>
      </c>
      <c r="S236" s="163"/>
    </row>
    <row r="237" spans="1:19" s="195" customFormat="1" ht="15" customHeight="1">
      <c r="A237" s="16"/>
      <c r="B237" s="284"/>
      <c r="C237" s="25"/>
      <c r="D237" s="237">
        <v>85204</v>
      </c>
      <c r="E237" s="238">
        <v>61268.4</v>
      </c>
      <c r="F237" s="238">
        <v>61268.4</v>
      </c>
      <c r="G237" s="238">
        <v>0</v>
      </c>
      <c r="H237" s="238">
        <v>0</v>
      </c>
      <c r="I237" s="239">
        <v>0</v>
      </c>
      <c r="J237" s="240">
        <v>0</v>
      </c>
      <c r="K237" s="241">
        <v>0</v>
      </c>
      <c r="L237" s="241">
        <v>0</v>
      </c>
      <c r="M237" s="240">
        <v>0</v>
      </c>
      <c r="N237" s="242">
        <f>R237</f>
        <v>0</v>
      </c>
      <c r="O237" s="241">
        <v>0</v>
      </c>
      <c r="P237" s="241">
        <v>0</v>
      </c>
      <c r="Q237" s="241">
        <v>0</v>
      </c>
      <c r="R237" s="242">
        <v>0</v>
      </c>
      <c r="S237" s="163"/>
    </row>
    <row r="238" spans="1:19" s="195" customFormat="1" ht="15" customHeight="1">
      <c r="A238" s="16"/>
      <c r="B238" s="58">
        <v>2012</v>
      </c>
      <c r="C238" s="30"/>
      <c r="D238" s="62">
        <v>85395</v>
      </c>
      <c r="E238" s="71">
        <f>F238+G238+H238</f>
        <v>936537.35</v>
      </c>
      <c r="F238" s="71">
        <v>42130.61</v>
      </c>
      <c r="G238" s="71">
        <v>795800.47</v>
      </c>
      <c r="H238" s="71">
        <v>98606.27</v>
      </c>
      <c r="I238" s="243">
        <v>0</v>
      </c>
      <c r="J238" s="244">
        <v>0</v>
      </c>
      <c r="K238" s="245">
        <v>0</v>
      </c>
      <c r="L238" s="245">
        <v>0</v>
      </c>
      <c r="M238" s="244">
        <v>0</v>
      </c>
      <c r="N238" s="246">
        <v>0</v>
      </c>
      <c r="O238" s="245">
        <v>0</v>
      </c>
      <c r="P238" s="245">
        <v>0</v>
      </c>
      <c r="Q238" s="245">
        <v>0</v>
      </c>
      <c r="R238" s="246">
        <v>0</v>
      </c>
      <c r="S238" s="163"/>
    </row>
    <row r="239" spans="1:19" s="195" customFormat="1" ht="15" customHeight="1">
      <c r="A239" s="16"/>
      <c r="B239" s="58">
        <v>2013</v>
      </c>
      <c r="C239" s="30"/>
      <c r="D239" s="62">
        <v>85395</v>
      </c>
      <c r="E239" s="71">
        <f>F239+G239+H239</f>
        <v>782535.87</v>
      </c>
      <c r="F239" s="71">
        <v>35214.11</v>
      </c>
      <c r="G239" s="71">
        <v>665155.49</v>
      </c>
      <c r="H239" s="71">
        <v>82166.27</v>
      </c>
      <c r="I239" s="243">
        <f>J239+N239</f>
        <v>0</v>
      </c>
      <c r="J239" s="247">
        <f>K239+L239+M239</f>
        <v>0</v>
      </c>
      <c r="K239" s="245">
        <v>0</v>
      </c>
      <c r="L239" s="245">
        <v>0</v>
      </c>
      <c r="M239" s="247">
        <v>0</v>
      </c>
      <c r="N239" s="246">
        <f>O239+P239+R239</f>
        <v>0</v>
      </c>
      <c r="O239" s="245">
        <v>0</v>
      </c>
      <c r="P239" s="245">
        <v>0</v>
      </c>
      <c r="Q239" s="245">
        <v>0</v>
      </c>
      <c r="R239" s="246">
        <v>0</v>
      </c>
      <c r="S239" s="163"/>
    </row>
    <row r="240" spans="1:19" s="256" customFormat="1" ht="15" customHeight="1">
      <c r="A240" s="252"/>
      <c r="B240" s="144">
        <v>2014</v>
      </c>
      <c r="C240" s="253"/>
      <c r="D240" s="254">
        <v>85395</v>
      </c>
      <c r="E240" s="71">
        <f>F240+G240+H240</f>
        <v>926911.67</v>
      </c>
      <c r="F240" s="71">
        <f>50693.6-821.01-8247.77</f>
        <v>41624.81999999999</v>
      </c>
      <c r="G240" s="71">
        <f>957545.8-171299.22</f>
        <v>786246.5800000001</v>
      </c>
      <c r="H240" s="71">
        <f>118285.07-21160.49+1915.69</f>
        <v>99040.27</v>
      </c>
      <c r="I240" s="243">
        <f>J240+N240</f>
        <v>0</v>
      </c>
      <c r="J240" s="248">
        <f>M240</f>
        <v>0</v>
      </c>
      <c r="K240" s="245">
        <v>0</v>
      </c>
      <c r="L240" s="245">
        <v>0</v>
      </c>
      <c r="M240" s="248">
        <v>0</v>
      </c>
      <c r="N240" s="246">
        <f>R240</f>
        <v>0</v>
      </c>
      <c r="O240" s="245">
        <v>0</v>
      </c>
      <c r="P240" s="245">
        <v>0</v>
      </c>
      <c r="Q240" s="245">
        <v>0</v>
      </c>
      <c r="R240" s="246">
        <v>0</v>
      </c>
      <c r="S240" s="255"/>
    </row>
    <row r="241" spans="1:18" s="137" customFormat="1" ht="15" customHeight="1">
      <c r="A241" s="257"/>
      <c r="B241" s="144">
        <v>2015</v>
      </c>
      <c r="C241" s="253"/>
      <c r="D241" s="254">
        <v>85395</v>
      </c>
      <c r="E241" s="71">
        <f>F241+G241+H241</f>
        <v>172120.23</v>
      </c>
      <c r="F241" s="71">
        <f>J241</f>
        <v>821.01</v>
      </c>
      <c r="G241" s="71">
        <f>N241</f>
        <v>171299.22</v>
      </c>
      <c r="H241" s="71">
        <v>0</v>
      </c>
      <c r="I241" s="243">
        <f>J241+N241</f>
        <v>172120.23</v>
      </c>
      <c r="J241" s="248">
        <f>M241</f>
        <v>821.01</v>
      </c>
      <c r="K241" s="245">
        <v>0</v>
      </c>
      <c r="L241" s="245">
        <v>0</v>
      </c>
      <c r="M241" s="248">
        <v>821.01</v>
      </c>
      <c r="N241" s="246">
        <f>R241</f>
        <v>171299.22</v>
      </c>
      <c r="O241" s="245">
        <v>0</v>
      </c>
      <c r="P241" s="245">
        <v>0</v>
      </c>
      <c r="Q241" s="245">
        <v>0</v>
      </c>
      <c r="R241" s="246">
        <f>15507.97+155791.25</f>
        <v>171299.22</v>
      </c>
    </row>
    <row r="242" spans="1:19" s="195" customFormat="1" ht="29.25" customHeight="1">
      <c r="A242" s="196" t="s">
        <v>120</v>
      </c>
      <c r="B242" s="17" t="s">
        <v>38</v>
      </c>
      <c r="C242" s="334" t="s">
        <v>54</v>
      </c>
      <c r="D242" s="335"/>
      <c r="E242" s="335"/>
      <c r="F242" s="335"/>
      <c r="G242" s="251"/>
      <c r="H242" s="251"/>
      <c r="I242" s="112"/>
      <c r="J242" s="18"/>
      <c r="K242" s="18"/>
      <c r="L242" s="18"/>
      <c r="M242" s="18"/>
      <c r="N242" s="18"/>
      <c r="O242" s="18"/>
      <c r="P242" s="18"/>
      <c r="Q242" s="18"/>
      <c r="R242" s="19"/>
      <c r="S242" s="163"/>
    </row>
    <row r="243" spans="1:19" s="195" customFormat="1" ht="40.5" customHeight="1">
      <c r="A243" s="16"/>
      <c r="B243" s="17" t="s">
        <v>100</v>
      </c>
      <c r="C243" s="267" t="s">
        <v>55</v>
      </c>
      <c r="D243" s="286"/>
      <c r="E243" s="286"/>
      <c r="F243" s="286"/>
      <c r="G243" s="286"/>
      <c r="H243" s="9"/>
      <c r="I243" s="112"/>
      <c r="J243" s="18"/>
      <c r="K243" s="18"/>
      <c r="L243" s="18"/>
      <c r="M243" s="18"/>
      <c r="N243" s="18"/>
      <c r="O243" s="18"/>
      <c r="P243" s="18"/>
      <c r="Q243" s="18"/>
      <c r="R243" s="19"/>
      <c r="S243" s="163"/>
    </row>
    <row r="244" spans="1:19" s="195" customFormat="1" ht="40.5" customHeight="1">
      <c r="A244" s="16"/>
      <c r="B244" s="153" t="s">
        <v>101</v>
      </c>
      <c r="C244" s="267"/>
      <c r="D244" s="286"/>
      <c r="E244" s="286"/>
      <c r="F244" s="286"/>
      <c r="G244" s="286"/>
      <c r="H244" s="9"/>
      <c r="I244" s="112"/>
      <c r="J244" s="18"/>
      <c r="K244" s="18"/>
      <c r="L244" s="18"/>
      <c r="M244" s="18"/>
      <c r="N244" s="18"/>
      <c r="O244" s="18"/>
      <c r="P244" s="18"/>
      <c r="Q244" s="18"/>
      <c r="R244" s="19"/>
      <c r="S244" s="163"/>
    </row>
    <row r="245" spans="1:19" s="195" customFormat="1" ht="47.25" customHeight="1">
      <c r="A245" s="16"/>
      <c r="B245" s="289" t="s">
        <v>102</v>
      </c>
      <c r="C245" s="290"/>
      <c r="D245" s="290"/>
      <c r="E245" s="34"/>
      <c r="F245" s="34"/>
      <c r="G245" s="31"/>
      <c r="H245" s="31"/>
      <c r="I245" s="113"/>
      <c r="J245" s="31"/>
      <c r="K245" s="31"/>
      <c r="L245" s="31"/>
      <c r="M245" s="31"/>
      <c r="N245" s="31"/>
      <c r="O245" s="31"/>
      <c r="P245" s="31"/>
      <c r="Q245" s="31"/>
      <c r="R245" s="32"/>
      <c r="S245" s="163"/>
    </row>
    <row r="246" spans="1:19" s="195" customFormat="1" ht="15" customHeight="1">
      <c r="A246" s="16"/>
      <c r="B246" s="29" t="s">
        <v>15</v>
      </c>
      <c r="C246" s="282"/>
      <c r="D246" s="293" t="s">
        <v>45</v>
      </c>
      <c r="E246" s="285">
        <f>E248+E249</f>
        <v>7572</v>
      </c>
      <c r="F246" s="280">
        <f>F248+F249</f>
        <v>0</v>
      </c>
      <c r="G246" s="280">
        <f>G248+G249</f>
        <v>7572</v>
      </c>
      <c r="H246" s="280">
        <f>SUM(H249:H249)</f>
        <v>0</v>
      </c>
      <c r="I246" s="285">
        <f>I248+I249</f>
        <v>6150</v>
      </c>
      <c r="J246" s="295">
        <f>J248</f>
        <v>0</v>
      </c>
      <c r="K246" s="295">
        <f>K249</f>
        <v>0</v>
      </c>
      <c r="L246" s="295">
        <f>L249</f>
        <v>0</v>
      </c>
      <c r="M246" s="295">
        <f>M248</f>
        <v>0</v>
      </c>
      <c r="N246" s="295">
        <f>SUM(N248:N249)</f>
        <v>6150</v>
      </c>
      <c r="O246" s="261">
        <f>SUM(O249:O249)</f>
        <v>0</v>
      </c>
      <c r="P246" s="261">
        <f>SUM(P249:P249)</f>
        <v>0</v>
      </c>
      <c r="Q246" s="261">
        <f>SUM(Q249:Q249)</f>
        <v>0</v>
      </c>
      <c r="R246" s="263">
        <f>SUM(R248:R249)</f>
        <v>6150</v>
      </c>
      <c r="S246" s="163"/>
    </row>
    <row r="247" spans="1:19" s="195" customFormat="1" ht="30" customHeight="1">
      <c r="A247" s="16"/>
      <c r="B247" s="107" t="s">
        <v>103</v>
      </c>
      <c r="C247" s="283"/>
      <c r="D247" s="300"/>
      <c r="E247" s="260"/>
      <c r="F247" s="281"/>
      <c r="G247" s="281"/>
      <c r="H247" s="281"/>
      <c r="I247" s="260"/>
      <c r="J247" s="296"/>
      <c r="K247" s="296"/>
      <c r="L247" s="296"/>
      <c r="M247" s="296"/>
      <c r="N247" s="296"/>
      <c r="O247" s="262"/>
      <c r="P247" s="262"/>
      <c r="Q247" s="262"/>
      <c r="R247" s="264"/>
      <c r="S247" s="163"/>
    </row>
    <row r="248" spans="1:19" s="195" customFormat="1" ht="15" customHeight="1">
      <c r="A248" s="27"/>
      <c r="B248" s="23">
        <v>2014</v>
      </c>
      <c r="C248" s="65"/>
      <c r="D248" s="148"/>
      <c r="E248" s="150">
        <f>F248+G248</f>
        <v>1422</v>
      </c>
      <c r="F248" s="150">
        <v>0</v>
      </c>
      <c r="G248" s="150">
        <f>6572-5150</f>
        <v>1422</v>
      </c>
      <c r="H248" s="150">
        <v>0</v>
      </c>
      <c r="I248" s="149">
        <f>J248+N248</f>
        <v>0</v>
      </c>
      <c r="J248" s="152">
        <v>0</v>
      </c>
      <c r="K248" s="152">
        <v>0</v>
      </c>
      <c r="L248" s="152">
        <v>0</v>
      </c>
      <c r="M248" s="147">
        <v>0</v>
      </c>
      <c r="N248" s="152">
        <f>R248</f>
        <v>0</v>
      </c>
      <c r="O248" s="67">
        <v>0</v>
      </c>
      <c r="P248" s="67">
        <v>0</v>
      </c>
      <c r="Q248" s="67">
        <v>0</v>
      </c>
      <c r="R248" s="190">
        <v>0</v>
      </c>
      <c r="S248" s="163"/>
    </row>
    <row r="249" spans="1:19" s="195" customFormat="1" ht="15" customHeight="1">
      <c r="A249" s="24"/>
      <c r="B249" s="23">
        <v>2015</v>
      </c>
      <c r="C249" s="26"/>
      <c r="D249" s="25"/>
      <c r="E249" s="49">
        <f>SUM(F249:H249)</f>
        <v>6150</v>
      </c>
      <c r="F249" s="49">
        <v>0</v>
      </c>
      <c r="G249" s="49">
        <v>6150</v>
      </c>
      <c r="H249" s="49">
        <v>0</v>
      </c>
      <c r="I249" s="149">
        <f>J249+N249</f>
        <v>6150</v>
      </c>
      <c r="J249" s="152">
        <v>0</v>
      </c>
      <c r="K249" s="152">
        <v>0</v>
      </c>
      <c r="L249" s="152">
        <v>0</v>
      </c>
      <c r="M249" s="151">
        <v>0</v>
      </c>
      <c r="N249" s="152">
        <f>R249</f>
        <v>6150</v>
      </c>
      <c r="O249" s="67">
        <v>0</v>
      </c>
      <c r="P249" s="67">
        <v>0</v>
      </c>
      <c r="Q249" s="67">
        <v>0</v>
      </c>
      <c r="R249" s="68">
        <v>6150</v>
      </c>
      <c r="S249" s="163"/>
    </row>
    <row r="250" spans="1:23" ht="15" customHeight="1">
      <c r="A250" s="86"/>
      <c r="B250" s="86"/>
      <c r="C250" s="86"/>
      <c r="D250" s="86"/>
      <c r="E250" s="86"/>
      <c r="F250" s="86"/>
      <c r="G250" s="86"/>
      <c r="H250" s="86"/>
      <c r="I250" s="120"/>
      <c r="S250" s="163"/>
      <c r="T250" s="86"/>
      <c r="U250" s="86"/>
      <c r="V250" s="86"/>
      <c r="W250" s="86"/>
    </row>
    <row r="251" spans="1:23" ht="15" customHeight="1">
      <c r="A251" s="268" t="s">
        <v>18</v>
      </c>
      <c r="B251" s="270" t="s">
        <v>3</v>
      </c>
      <c r="C251" s="272" t="s">
        <v>33</v>
      </c>
      <c r="D251" s="274" t="s">
        <v>4</v>
      </c>
      <c r="E251" s="272" t="s">
        <v>5</v>
      </c>
      <c r="F251" s="277" t="s">
        <v>19</v>
      </c>
      <c r="G251" s="278"/>
      <c r="H251" s="279"/>
      <c r="I251" s="120"/>
      <c r="S251" s="163"/>
      <c r="T251" s="86"/>
      <c r="U251" s="86"/>
      <c r="V251" s="86"/>
      <c r="W251" s="86"/>
    </row>
    <row r="252" spans="1:23" ht="15" customHeight="1">
      <c r="A252" s="269"/>
      <c r="B252" s="271"/>
      <c r="C252" s="273"/>
      <c r="D252" s="275"/>
      <c r="E252" s="273"/>
      <c r="F252" s="273" t="s">
        <v>7</v>
      </c>
      <c r="G252" s="273" t="s">
        <v>8</v>
      </c>
      <c r="H252" s="273" t="s">
        <v>51</v>
      </c>
      <c r="I252" s="120"/>
      <c r="S252" s="163"/>
      <c r="T252" s="86"/>
      <c r="U252" s="86"/>
      <c r="V252" s="86"/>
      <c r="W252" s="86"/>
    </row>
    <row r="253" spans="1:23" ht="15" customHeight="1">
      <c r="A253" s="269"/>
      <c r="B253" s="271"/>
      <c r="C253" s="273"/>
      <c r="D253" s="275"/>
      <c r="E253" s="273"/>
      <c r="F253" s="273"/>
      <c r="G253" s="273"/>
      <c r="H253" s="273"/>
      <c r="I253" s="120"/>
      <c r="S253" s="163"/>
      <c r="T253" s="86"/>
      <c r="U253" s="86"/>
      <c r="V253" s="86"/>
      <c r="W253" s="86"/>
    </row>
    <row r="254" spans="1:23" ht="15" customHeight="1">
      <c r="A254" s="269"/>
      <c r="B254" s="271"/>
      <c r="C254" s="273"/>
      <c r="D254" s="275"/>
      <c r="E254" s="273"/>
      <c r="F254" s="273"/>
      <c r="G254" s="273"/>
      <c r="H254" s="273"/>
      <c r="I254" s="120"/>
      <c r="S254" s="163"/>
      <c r="T254" s="86"/>
      <c r="U254" s="86"/>
      <c r="V254" s="86"/>
      <c r="W254" s="86"/>
    </row>
    <row r="255" spans="1:23" ht="15" customHeight="1">
      <c r="A255" s="269"/>
      <c r="B255" s="271"/>
      <c r="C255" s="273"/>
      <c r="D255" s="275"/>
      <c r="E255" s="273"/>
      <c r="F255" s="273"/>
      <c r="G255" s="273"/>
      <c r="H255" s="273"/>
      <c r="I255" s="120"/>
      <c r="S255" s="163"/>
      <c r="T255" s="86"/>
      <c r="U255" s="86"/>
      <c r="V255" s="86"/>
      <c r="W255" s="86"/>
    </row>
    <row r="256" spans="1:23" ht="15" customHeight="1">
      <c r="A256" s="269"/>
      <c r="B256" s="271"/>
      <c r="C256" s="273"/>
      <c r="D256" s="275"/>
      <c r="E256" s="273"/>
      <c r="F256" s="273"/>
      <c r="G256" s="273"/>
      <c r="H256" s="273"/>
      <c r="I256" s="120"/>
      <c r="S256" s="163"/>
      <c r="T256" s="86"/>
      <c r="U256" s="86"/>
      <c r="V256" s="86"/>
      <c r="W256" s="86"/>
    </row>
    <row r="257" spans="1:23" ht="15" customHeight="1">
      <c r="A257" s="269"/>
      <c r="B257" s="271"/>
      <c r="C257" s="273"/>
      <c r="D257" s="275"/>
      <c r="E257" s="273"/>
      <c r="F257" s="273"/>
      <c r="G257" s="273"/>
      <c r="H257" s="273"/>
      <c r="I257" s="120"/>
      <c r="S257" s="163"/>
      <c r="T257" s="86"/>
      <c r="U257" s="86"/>
      <c r="V257" s="86"/>
      <c r="W257" s="86"/>
    </row>
    <row r="258" spans="1:23" ht="15" customHeight="1">
      <c r="A258" s="269"/>
      <c r="B258" s="271"/>
      <c r="C258" s="273"/>
      <c r="D258" s="275"/>
      <c r="E258" s="273"/>
      <c r="F258" s="273"/>
      <c r="G258" s="273"/>
      <c r="H258" s="273"/>
      <c r="I258" s="120"/>
      <c r="S258" s="163"/>
      <c r="T258" s="86"/>
      <c r="U258" s="86"/>
      <c r="V258" s="86"/>
      <c r="W258" s="86"/>
    </row>
    <row r="259" spans="1:23" ht="15" customHeight="1">
      <c r="A259" s="269"/>
      <c r="B259" s="271"/>
      <c r="C259" s="273"/>
      <c r="D259" s="275"/>
      <c r="E259" s="273"/>
      <c r="F259" s="273"/>
      <c r="G259" s="273"/>
      <c r="H259" s="273"/>
      <c r="I259" s="120"/>
      <c r="S259" s="163"/>
      <c r="T259" s="86"/>
      <c r="U259" s="86"/>
      <c r="V259" s="86"/>
      <c r="W259" s="86"/>
    </row>
    <row r="260" spans="1:23" ht="15" customHeight="1">
      <c r="A260" s="269"/>
      <c r="B260" s="271"/>
      <c r="C260" s="273"/>
      <c r="D260" s="275"/>
      <c r="E260" s="273"/>
      <c r="F260" s="273"/>
      <c r="G260" s="273"/>
      <c r="H260" s="273"/>
      <c r="I260" s="120"/>
      <c r="S260" s="163"/>
      <c r="T260" s="86"/>
      <c r="U260" s="86"/>
      <c r="V260" s="86"/>
      <c r="W260" s="86"/>
    </row>
    <row r="261" spans="1:23" ht="15" customHeight="1">
      <c r="A261" s="269"/>
      <c r="B261" s="271"/>
      <c r="C261" s="273"/>
      <c r="D261" s="275"/>
      <c r="E261" s="273"/>
      <c r="F261" s="273"/>
      <c r="G261" s="273"/>
      <c r="H261" s="273"/>
      <c r="I261" s="120"/>
      <c r="S261" s="163"/>
      <c r="T261" s="86"/>
      <c r="U261" s="86"/>
      <c r="V261" s="86"/>
      <c r="W261" s="86"/>
    </row>
    <row r="262" spans="1:23" ht="15" customHeight="1">
      <c r="A262" s="269"/>
      <c r="B262" s="271"/>
      <c r="C262" s="273"/>
      <c r="D262" s="276"/>
      <c r="E262" s="273"/>
      <c r="F262" s="273"/>
      <c r="G262" s="273"/>
      <c r="H262" s="273"/>
      <c r="I262" s="120"/>
      <c r="S262" s="163"/>
      <c r="T262" s="86"/>
      <c r="U262" s="86"/>
      <c r="V262" s="86"/>
      <c r="W262" s="86"/>
    </row>
    <row r="263" spans="1:23" ht="15" customHeight="1">
      <c r="A263" s="76"/>
      <c r="B263" s="77"/>
      <c r="C263" s="77"/>
      <c r="D263" s="77"/>
      <c r="E263" s="77" t="s">
        <v>47</v>
      </c>
      <c r="F263" s="77"/>
      <c r="G263" s="77"/>
      <c r="H263" s="77"/>
      <c r="I263" s="120"/>
      <c r="S263" s="163"/>
      <c r="T263" s="86"/>
      <c r="U263" s="86"/>
      <c r="V263" s="86"/>
      <c r="W263" s="86"/>
    </row>
    <row r="264" spans="1:23" ht="15" customHeight="1" thickBot="1">
      <c r="A264" s="122" t="s">
        <v>20</v>
      </c>
      <c r="B264" s="122" t="s">
        <v>21</v>
      </c>
      <c r="C264" s="122" t="s">
        <v>22</v>
      </c>
      <c r="D264" s="122" t="s">
        <v>23</v>
      </c>
      <c r="E264" s="122" t="s">
        <v>24</v>
      </c>
      <c r="F264" s="122" t="s">
        <v>25</v>
      </c>
      <c r="G264" s="122" t="s">
        <v>26</v>
      </c>
      <c r="H264" s="122" t="s">
        <v>27</v>
      </c>
      <c r="I264" s="120"/>
      <c r="S264" s="163"/>
      <c r="T264" s="86"/>
      <c r="U264" s="86"/>
      <c r="V264" s="86"/>
      <c r="W264" s="86"/>
    </row>
    <row r="265" spans="1:23" ht="19.5" customHeight="1" thickBot="1">
      <c r="A265" s="330" t="s">
        <v>41</v>
      </c>
      <c r="B265" s="331"/>
      <c r="C265" s="331"/>
      <c r="D265" s="332"/>
      <c r="E265" s="88">
        <f>E26+E27</f>
        <v>10407142.010000002</v>
      </c>
      <c r="F265" s="88">
        <f>F26+F27</f>
        <v>1040783.4500000001</v>
      </c>
      <c r="G265" s="88">
        <f>G26+G27</f>
        <v>9007195.399999999</v>
      </c>
      <c r="H265" s="89">
        <f>H26+H27</f>
        <v>359163.16000000003</v>
      </c>
      <c r="I265" s="188"/>
      <c r="J265"/>
      <c r="K265"/>
      <c r="L265"/>
      <c r="M265" s="179" t="s">
        <v>78</v>
      </c>
      <c r="N265" s="180"/>
      <c r="O265" s="180"/>
      <c r="P265" s="181"/>
      <c r="Q265" s="181"/>
      <c r="R265" s="180"/>
      <c r="S265" s="167"/>
      <c r="T265" s="140"/>
      <c r="U265" s="140"/>
      <c r="V265" s="140"/>
      <c r="W265" s="140"/>
    </row>
    <row r="266" spans="1:23" ht="15" customHeight="1">
      <c r="A266" s="91"/>
      <c r="B266" s="58" t="s">
        <v>121</v>
      </c>
      <c r="C266" s="10"/>
      <c r="D266" s="10"/>
      <c r="E266" s="90">
        <f aca="true" t="shared" si="9" ref="E266:E272">SUM(F266:H266)</f>
        <v>467717.6099999999</v>
      </c>
      <c r="F266" s="71">
        <f>F231</f>
        <v>21047.29</v>
      </c>
      <c r="G266" s="71">
        <f>G231</f>
        <v>397559.97</v>
      </c>
      <c r="H266" s="157">
        <f>H231</f>
        <v>49110.35</v>
      </c>
      <c r="I266" s="188"/>
      <c r="J266"/>
      <c r="K266"/>
      <c r="L266"/>
      <c r="M266" s="179"/>
      <c r="N266" s="180"/>
      <c r="O266" s="180"/>
      <c r="P266" s="181"/>
      <c r="Q266" s="181"/>
      <c r="R266" s="180"/>
      <c r="S266" s="167"/>
      <c r="T266" s="140"/>
      <c r="U266" s="140"/>
      <c r="V266" s="140"/>
      <c r="W266" s="140"/>
    </row>
    <row r="267" spans="1:23" ht="15" customHeight="1">
      <c r="A267" s="91"/>
      <c r="B267" s="58" t="s">
        <v>122</v>
      </c>
      <c r="C267" s="10"/>
      <c r="D267" s="10"/>
      <c r="E267" s="90">
        <f t="shared" si="9"/>
        <v>673048.84</v>
      </c>
      <c r="F267" s="71">
        <f>F232+F233+F234</f>
        <v>94579.70999999999</v>
      </c>
      <c r="G267" s="71">
        <f>G232</f>
        <v>578469.13</v>
      </c>
      <c r="H267" s="157">
        <v>0</v>
      </c>
      <c r="I267" s="188"/>
      <c r="J267"/>
      <c r="K267"/>
      <c r="L267"/>
      <c r="M267" s="179"/>
      <c r="N267" s="180"/>
      <c r="O267" s="180"/>
      <c r="P267" s="181"/>
      <c r="Q267" s="181"/>
      <c r="R267" s="180"/>
      <c r="S267" s="167"/>
      <c r="T267" s="140"/>
      <c r="U267" s="140"/>
      <c r="V267" s="140"/>
      <c r="W267" s="140"/>
    </row>
    <row r="268" spans="1:23" ht="15" customHeight="1">
      <c r="A268" s="91"/>
      <c r="B268" s="58" t="s">
        <v>123</v>
      </c>
      <c r="C268" s="10"/>
      <c r="D268" s="10"/>
      <c r="E268" s="90">
        <f t="shared" si="9"/>
        <v>1062806.8</v>
      </c>
      <c r="F268" s="71">
        <f>F235+F236+F237</f>
        <v>165542.35</v>
      </c>
      <c r="G268" s="71">
        <f>G235</f>
        <v>897264.45</v>
      </c>
      <c r="H268" s="157">
        <v>0</v>
      </c>
      <c r="I268" s="188"/>
      <c r="J268"/>
      <c r="K268"/>
      <c r="L268"/>
      <c r="M268" s="179"/>
      <c r="N268" s="180"/>
      <c r="O268" s="180"/>
      <c r="P268" s="181"/>
      <c r="Q268" s="181"/>
      <c r="R268" s="180"/>
      <c r="S268" s="167"/>
      <c r="T268" s="140"/>
      <c r="U268" s="140"/>
      <c r="V268" s="140"/>
      <c r="W268" s="140"/>
    </row>
    <row r="269" spans="1:23" s="35" customFormat="1" ht="15" customHeight="1">
      <c r="A269" s="91"/>
      <c r="B269" s="58" t="s">
        <v>70</v>
      </c>
      <c r="C269" s="10"/>
      <c r="D269" s="10"/>
      <c r="E269" s="90">
        <f t="shared" si="9"/>
        <v>952760.84</v>
      </c>
      <c r="F269" s="71">
        <f>F35+F238</f>
        <v>44564.13</v>
      </c>
      <c r="G269" s="71">
        <f>G35+G238</f>
        <v>809590.44</v>
      </c>
      <c r="H269" s="157">
        <f>H238</f>
        <v>98606.27</v>
      </c>
      <c r="I269" s="189">
        <f>SUM(F269:H269)-E269</f>
        <v>0</v>
      </c>
      <c r="J269" s="75"/>
      <c r="K269"/>
      <c r="L269"/>
      <c r="M269" s="182" t="s">
        <v>90</v>
      </c>
      <c r="N269" s="183"/>
      <c r="O269" s="183"/>
      <c r="P269" s="297">
        <f>F272</f>
        <v>225314.81000000003</v>
      </c>
      <c r="Q269" s="297"/>
      <c r="R269" s="297"/>
      <c r="S269" s="166">
        <f>P269-R270-R271</f>
        <v>0</v>
      </c>
      <c r="T269" s="86"/>
      <c r="U269" s="86"/>
      <c r="V269" s="86"/>
      <c r="W269" s="86"/>
    </row>
    <row r="270" spans="1:23" s="35" customFormat="1" ht="15" customHeight="1">
      <c r="A270" s="91"/>
      <c r="B270" s="58" t="s">
        <v>71</v>
      </c>
      <c r="C270" s="10"/>
      <c r="D270" s="10"/>
      <c r="E270" s="92">
        <f t="shared" si="9"/>
        <v>2337482.3</v>
      </c>
      <c r="F270" s="71">
        <f>F160+F149+F123+F112+F86+F75+F36+F239</f>
        <v>190125.77999999997</v>
      </c>
      <c r="G270" s="71">
        <f>G160+G149+G123+G112+G86+G75+G36+G239</f>
        <v>2065190.25</v>
      </c>
      <c r="H270" s="177">
        <f>H239</f>
        <v>82166.27</v>
      </c>
      <c r="I270" s="189">
        <f>SUM(F270:H270)-E270</f>
        <v>0</v>
      </c>
      <c r="J270" s="75"/>
      <c r="K270"/>
      <c r="L270"/>
      <c r="M270" s="184" t="s">
        <v>63</v>
      </c>
      <c r="N270" s="185"/>
      <c r="O270" s="185"/>
      <c r="P270" s="184"/>
      <c r="Q270" s="184"/>
      <c r="R270" s="186">
        <f>26827.24+57111.81+246.6+14.69+2777.89+821.01+17693.46+21487.78</f>
        <v>126980.48000000001</v>
      </c>
      <c r="S270" s="167"/>
      <c r="T270" s="86"/>
      <c r="U270" s="86"/>
      <c r="V270" s="86"/>
      <c r="W270" s="86"/>
    </row>
    <row r="271" spans="1:23" s="35" customFormat="1" ht="15" customHeight="1">
      <c r="A271" s="203"/>
      <c r="B271" s="62" t="s">
        <v>72</v>
      </c>
      <c r="C271" s="16"/>
      <c r="D271" s="10"/>
      <c r="E271" s="124">
        <f t="shared" si="9"/>
        <v>3300971.02</v>
      </c>
      <c r="F271" s="71">
        <f>F189+F161+F150+F124+F113+F87+F76+F37+F248+F198+F240</f>
        <v>299609.38</v>
      </c>
      <c r="G271" s="71">
        <f>G189+G161+G150+G124+G113+G87+G76+G37+G248+G198+G240</f>
        <v>2877620.04</v>
      </c>
      <c r="H271" s="177">
        <f>H198+H240</f>
        <v>123741.6</v>
      </c>
      <c r="I271" s="189">
        <f>SUM(F271:H271)-E271</f>
        <v>0</v>
      </c>
      <c r="J271" s="75"/>
      <c r="K271"/>
      <c r="L271"/>
      <c r="M271" s="184" t="s">
        <v>89</v>
      </c>
      <c r="N271" s="184"/>
      <c r="O271" s="184"/>
      <c r="P271" s="184"/>
      <c r="Q271" s="184"/>
      <c r="R271" s="186">
        <f>84561.1+4303.07+110.16+9360</f>
        <v>98334.33000000002</v>
      </c>
      <c r="S271" s="167"/>
      <c r="T271" s="86"/>
      <c r="U271" s="86"/>
      <c r="V271" s="86"/>
      <c r="W271" s="86"/>
    </row>
    <row r="272" spans="1:23" s="35" customFormat="1" ht="15" customHeight="1" thickBot="1">
      <c r="A272" s="93"/>
      <c r="B272" s="94" t="s">
        <v>77</v>
      </c>
      <c r="C272" s="95"/>
      <c r="D272" s="96"/>
      <c r="E272" s="97">
        <f t="shared" si="9"/>
        <v>1612354.5999999999</v>
      </c>
      <c r="F272" s="125">
        <f>F190+F162+F151+F125+F114+F88+F77+F38+F249+F199+F241</f>
        <v>225314.81000000003</v>
      </c>
      <c r="G272" s="125">
        <f>G190+G162+G151+G125+G114+G88+G77+G38+G249+G199+G241</f>
        <v>1381501.1199999999</v>
      </c>
      <c r="H272" s="178">
        <f>H199+H241</f>
        <v>5538.67</v>
      </c>
      <c r="I272" s="189">
        <f>SUM(F272:H272)-E272</f>
        <v>0</v>
      </c>
      <c r="J272" s="75"/>
      <c r="K272"/>
      <c r="L272"/>
      <c r="M272" s="182" t="s">
        <v>91</v>
      </c>
      <c r="N272" s="184"/>
      <c r="O272" s="184"/>
      <c r="P272" s="297">
        <f>G272</f>
        <v>1381501.1199999999</v>
      </c>
      <c r="Q272" s="297"/>
      <c r="R272" s="297"/>
      <c r="S272" s="166">
        <f>P272-R273-R274</f>
        <v>0</v>
      </c>
      <c r="T272" s="86"/>
      <c r="U272" s="86"/>
      <c r="V272" s="86"/>
      <c r="W272" s="86"/>
    </row>
    <row r="273" spans="1:23" s="35" customFormat="1" ht="15" customHeight="1">
      <c r="A273" s="85"/>
      <c r="B273" s="85"/>
      <c r="C273" s="85"/>
      <c r="D273" s="85"/>
      <c r="E273" s="258">
        <f>SUM(E266:E272)</f>
        <v>10407142.01</v>
      </c>
      <c r="F273" s="259">
        <f>SUM(F266:H272)</f>
        <v>10407142.009999998</v>
      </c>
      <c r="G273" s="259"/>
      <c r="H273" s="259"/>
      <c r="I273" s="120"/>
      <c r="J273" s="86"/>
      <c r="K273" s="86"/>
      <c r="L273" s="86"/>
      <c r="M273" s="187" t="s">
        <v>62</v>
      </c>
      <c r="N273" s="184"/>
      <c r="O273" s="184"/>
      <c r="P273" s="184"/>
      <c r="Q273" s="184"/>
      <c r="R273" s="186">
        <f>411700.21+323633.55+1397.4+6150+28560</f>
        <v>771441.16</v>
      </c>
      <c r="S273" s="140"/>
      <c r="T273" s="86"/>
      <c r="U273" s="86"/>
      <c r="V273" s="86"/>
      <c r="W273" s="86"/>
    </row>
    <row r="274" spans="1:23" s="35" customFormat="1" ht="15" customHeight="1">
      <c r="A274" s="85"/>
      <c r="B274" s="85"/>
      <c r="C274" s="85"/>
      <c r="D274" s="85"/>
      <c r="E274" s="258"/>
      <c r="F274" s="259">
        <f>F273-E265</f>
        <v>0</v>
      </c>
      <c r="G274" s="259"/>
      <c r="H274" s="259"/>
      <c r="I274" s="120"/>
      <c r="J274" s="129"/>
      <c r="K274" s="129"/>
      <c r="L274" s="129"/>
      <c r="M274" s="187" t="s">
        <v>112</v>
      </c>
      <c r="N274" s="184"/>
      <c r="O274" s="184"/>
      <c r="P274" s="184"/>
      <c r="Q274" s="184"/>
      <c r="R274" s="186">
        <f>1435.72+83.23+15741.36+15507.97+155791.25+100263+52551.18+66828.99+80093.16+121764.1</f>
        <v>610059.96</v>
      </c>
      <c r="S274" s="163"/>
      <c r="T274" s="86"/>
      <c r="U274" s="86"/>
      <c r="V274" s="86"/>
      <c r="W274" s="86"/>
    </row>
    <row r="275" spans="1:23" s="35" customFormat="1" ht="15" customHeight="1">
      <c r="A275" s="85"/>
      <c r="B275" s="85"/>
      <c r="C275" s="85"/>
      <c r="D275" s="85"/>
      <c r="E275" s="258"/>
      <c r="F275" s="259">
        <f>SUM(F266:F272)-F265</f>
        <v>0</v>
      </c>
      <c r="G275" s="259">
        <f>SUM(G266:G272)-G265</f>
        <v>0</v>
      </c>
      <c r="H275" s="259">
        <f>SUM(H266:H272)-H265</f>
        <v>0</v>
      </c>
      <c r="I275" s="120"/>
      <c r="J275" s="129"/>
      <c r="K275" s="129"/>
      <c r="L275" s="129"/>
      <c r="M275" s="129"/>
      <c r="N275" s="129"/>
      <c r="O275" s="129"/>
      <c r="P275" s="129"/>
      <c r="Q275" s="129"/>
      <c r="R275" s="129"/>
      <c r="S275" s="163"/>
      <c r="T275" s="86"/>
      <c r="U275" s="86"/>
      <c r="V275" s="86"/>
      <c r="W275" s="86"/>
    </row>
    <row r="276" spans="1:23" s="35" customFormat="1" ht="15" customHeight="1">
      <c r="A276" s="85"/>
      <c r="B276" s="85"/>
      <c r="C276" s="85"/>
      <c r="D276" s="85"/>
      <c r="E276" s="258"/>
      <c r="F276" s="259">
        <f>F272-J26-J27</f>
        <v>0</v>
      </c>
      <c r="G276" s="259">
        <f>G272-N27-R26</f>
        <v>-2.3283064365386963E-10</v>
      </c>
      <c r="H276" s="259"/>
      <c r="I276" s="120"/>
      <c r="J276" s="129"/>
      <c r="K276" s="129"/>
      <c r="L276" s="129"/>
      <c r="M276" s="129"/>
      <c r="N276" s="129"/>
      <c r="O276" s="129"/>
      <c r="P276" s="129"/>
      <c r="Q276" s="129"/>
      <c r="R276" s="129"/>
      <c r="S276" s="163"/>
      <c r="T276" s="86"/>
      <c r="U276" s="86"/>
      <c r="V276" s="86"/>
      <c r="W276" s="86"/>
    </row>
    <row r="277" spans="1:23" ht="15.75" customHeight="1">
      <c r="A277" s="87"/>
      <c r="B277" s="87"/>
      <c r="C277" s="87"/>
      <c r="D277" s="87"/>
      <c r="E277" s="126"/>
      <c r="F277" s="126">
        <f>SUM(F272:G272)</f>
        <v>1606815.93</v>
      </c>
      <c r="G277" s="126">
        <f>F277-I26-I27</f>
        <v>0</v>
      </c>
      <c r="H277" s="126"/>
      <c r="I277" s="120"/>
      <c r="J277" s="129"/>
      <c r="K277" s="129"/>
      <c r="L277" s="129"/>
      <c r="M277" s="129"/>
      <c r="N277" s="129"/>
      <c r="O277" s="129"/>
      <c r="P277" s="129"/>
      <c r="Q277" s="129"/>
      <c r="R277" s="129"/>
      <c r="S277" s="165"/>
      <c r="T277" s="140"/>
      <c r="U277" s="140"/>
      <c r="V277" s="140"/>
      <c r="W277" s="140"/>
    </row>
    <row r="278" spans="1:23" ht="16.5" customHeight="1">
      <c r="A278" s="55" t="s">
        <v>60</v>
      </c>
      <c r="B278" s="56"/>
      <c r="F278" s="140"/>
      <c r="G278" s="140"/>
      <c r="K278" s="60"/>
      <c r="L278" s="60"/>
      <c r="M278" s="60"/>
      <c r="N278" s="131"/>
      <c r="O278" s="131"/>
      <c r="P278" s="60"/>
      <c r="Q278" s="60"/>
      <c r="R278" s="132"/>
      <c r="T278" s="140"/>
      <c r="U278" s="140"/>
      <c r="V278" s="140"/>
      <c r="W278" s="140"/>
    </row>
    <row r="279" spans="1:23" ht="16.5" customHeight="1">
      <c r="A279" s="55" t="s">
        <v>58</v>
      </c>
      <c r="B279" s="56"/>
      <c r="I279" s="121"/>
      <c r="K279" s="60"/>
      <c r="L279" s="60"/>
      <c r="M279" s="60"/>
      <c r="N279" s="60"/>
      <c r="O279" s="60"/>
      <c r="P279" s="60"/>
      <c r="Q279" s="60"/>
      <c r="R279" s="132"/>
      <c r="T279" s="140"/>
      <c r="U279" s="140"/>
      <c r="V279" s="140"/>
      <c r="W279" s="140"/>
    </row>
    <row r="280" spans="1:23" ht="16.5" customHeight="1">
      <c r="A280" s="55" t="s">
        <v>59</v>
      </c>
      <c r="B280" s="56"/>
      <c r="E280" s="22"/>
      <c r="K280" s="60"/>
      <c r="L280" s="60"/>
      <c r="M280" s="60"/>
      <c r="N280" s="60"/>
      <c r="O280" s="60"/>
      <c r="P280" s="60"/>
      <c r="Q280" s="60"/>
      <c r="R280" s="133"/>
      <c r="S280" s="140"/>
      <c r="T280" s="140"/>
      <c r="U280" s="59"/>
      <c r="V280" s="140"/>
      <c r="W280" s="140"/>
    </row>
    <row r="281" spans="1:23" ht="16.5" customHeight="1">
      <c r="A281" s="60"/>
      <c r="B281" s="60"/>
      <c r="C281" s="333"/>
      <c r="D281" s="333"/>
      <c r="E281" s="60"/>
      <c r="K281" s="63"/>
      <c r="L281" s="60"/>
      <c r="M281" s="139"/>
      <c r="N281" s="60"/>
      <c r="O281" s="60"/>
      <c r="P281" s="60"/>
      <c r="Q281" s="60"/>
      <c r="R281" s="132"/>
      <c r="S281" s="167"/>
      <c r="T281" s="140"/>
      <c r="U281" s="59"/>
      <c r="V281" s="140"/>
      <c r="W281" s="140"/>
    </row>
    <row r="282" spans="11:23" ht="20.25">
      <c r="K282" s="60"/>
      <c r="L282" s="60"/>
      <c r="M282" s="134"/>
      <c r="N282" s="130"/>
      <c r="O282" s="130"/>
      <c r="P282" s="135"/>
      <c r="Q282" s="135"/>
      <c r="R282" s="130"/>
      <c r="S282" s="167"/>
      <c r="T282" s="140"/>
      <c r="U282" s="304"/>
      <c r="V282" s="304"/>
      <c r="W282" s="140"/>
    </row>
    <row r="283" spans="11:23" ht="16.5" customHeight="1">
      <c r="K283" s="60"/>
      <c r="L283" s="60"/>
      <c r="M283" s="63"/>
      <c r="N283" s="136"/>
      <c r="O283" s="136"/>
      <c r="P283" s="329"/>
      <c r="Q283" s="329"/>
      <c r="R283" s="329"/>
      <c r="S283" s="166"/>
      <c r="T283" s="140"/>
      <c r="U283" s="304"/>
      <c r="V283" s="304"/>
      <c r="W283" s="140"/>
    </row>
    <row r="284" spans="11:23" ht="15" customHeight="1">
      <c r="K284" s="64"/>
      <c r="L284" s="60"/>
      <c r="M284" s="60"/>
      <c r="N284" s="137"/>
      <c r="O284" s="137"/>
      <c r="P284" s="60"/>
      <c r="Q284" s="60"/>
      <c r="R284" s="132"/>
      <c r="S284" s="167"/>
      <c r="T284" s="140"/>
      <c r="U284" s="304"/>
      <c r="V284" s="304"/>
      <c r="W284" s="140"/>
    </row>
    <row r="285" spans="11:23" ht="15" customHeight="1">
      <c r="K285" s="60"/>
      <c r="L285" s="60"/>
      <c r="M285" s="60"/>
      <c r="N285" s="60"/>
      <c r="O285" s="60"/>
      <c r="P285" s="60"/>
      <c r="Q285" s="60"/>
      <c r="R285" s="132"/>
      <c r="S285" s="167"/>
      <c r="T285" s="140"/>
      <c r="U285" s="304"/>
      <c r="V285" s="304"/>
      <c r="W285" s="140"/>
    </row>
    <row r="286" spans="11:23" ht="17.25" customHeight="1">
      <c r="K286" s="60"/>
      <c r="L286" s="60"/>
      <c r="M286" s="63"/>
      <c r="N286" s="60"/>
      <c r="O286" s="60"/>
      <c r="P286" s="329"/>
      <c r="Q286" s="329"/>
      <c r="R286" s="329"/>
      <c r="S286" s="166"/>
      <c r="T286" s="140"/>
      <c r="U286" s="304"/>
      <c r="V286" s="304"/>
      <c r="W286" s="140"/>
    </row>
    <row r="287" spans="8:23" ht="16.5" customHeight="1">
      <c r="H287" s="57"/>
      <c r="K287" s="60"/>
      <c r="L287" s="60"/>
      <c r="M287" s="138"/>
      <c r="N287" s="60"/>
      <c r="O287" s="60"/>
      <c r="P287" s="60"/>
      <c r="Q287" s="60"/>
      <c r="R287" s="132"/>
      <c r="S287" s="140"/>
      <c r="T287" s="140"/>
      <c r="U287" s="140"/>
      <c r="V287" s="140"/>
      <c r="W287" s="140"/>
    </row>
    <row r="288" spans="11:23" ht="18" customHeight="1">
      <c r="K288" s="60"/>
      <c r="L288" s="60"/>
      <c r="M288" s="127"/>
      <c r="N288" s="126"/>
      <c r="O288" s="126"/>
      <c r="P288" s="128"/>
      <c r="Q288" s="128"/>
      <c r="R288" s="126"/>
      <c r="S288" s="140"/>
      <c r="T288" s="140"/>
      <c r="U288" s="140"/>
      <c r="V288" s="304"/>
      <c r="W288" s="304"/>
    </row>
    <row r="289" spans="11:23" ht="15" customHeight="1">
      <c r="K289" s="60"/>
      <c r="L289" s="60"/>
      <c r="M289" s="101"/>
      <c r="N289" s="102"/>
      <c r="O289" s="102"/>
      <c r="P289" s="102"/>
      <c r="Q289" s="102"/>
      <c r="R289" s="102"/>
      <c r="S289" s="140"/>
      <c r="T289" s="140"/>
      <c r="U289" s="140"/>
      <c r="V289" s="140"/>
      <c r="W289" s="140"/>
    </row>
    <row r="290" spans="11:23" ht="15" customHeight="1">
      <c r="K290" s="60"/>
      <c r="L290" s="60"/>
      <c r="M290" s="103"/>
      <c r="N290" s="104"/>
      <c r="O290" s="104"/>
      <c r="P290" s="103"/>
      <c r="Q290" s="103"/>
      <c r="R290" s="61"/>
      <c r="S290" s="140"/>
      <c r="T290" s="140"/>
      <c r="U290" s="140"/>
      <c r="V290" s="140"/>
      <c r="W290" s="140"/>
    </row>
    <row r="291" spans="11:23" ht="15" customHeight="1">
      <c r="K291" s="60"/>
      <c r="L291" s="60"/>
      <c r="M291" s="103"/>
      <c r="N291" s="103"/>
      <c r="O291" s="103"/>
      <c r="P291" s="103"/>
      <c r="Q291" s="103"/>
      <c r="R291" s="61"/>
      <c r="S291" s="140"/>
      <c r="T291" s="140"/>
      <c r="U291" s="140"/>
      <c r="V291" s="140"/>
      <c r="W291" s="140"/>
    </row>
    <row r="292" spans="11:18" ht="15" customHeight="1">
      <c r="K292" s="60"/>
      <c r="L292" s="60"/>
      <c r="M292" s="101"/>
      <c r="N292" s="103"/>
      <c r="O292" s="103"/>
      <c r="P292" s="103"/>
      <c r="Q292" s="103"/>
      <c r="R292" s="61"/>
    </row>
    <row r="293" spans="11:18" ht="15" customHeight="1">
      <c r="K293" s="60"/>
      <c r="L293" s="60"/>
      <c r="M293" s="105"/>
      <c r="N293" s="103"/>
      <c r="O293" s="103"/>
      <c r="P293" s="103"/>
      <c r="Q293" s="103"/>
      <c r="R293" s="61"/>
    </row>
    <row r="294" spans="11:18" ht="12.75">
      <c r="K294" s="60"/>
      <c r="L294" s="60"/>
      <c r="M294" s="60"/>
      <c r="N294" s="60"/>
      <c r="O294" s="60"/>
      <c r="P294" s="60"/>
      <c r="Q294" s="60"/>
      <c r="R294" s="60"/>
    </row>
    <row r="295" spans="11:18" ht="12.75">
      <c r="K295" s="60"/>
      <c r="L295" s="60"/>
      <c r="M295" s="60"/>
      <c r="N295" s="60"/>
      <c r="O295" s="60"/>
      <c r="P295" s="60"/>
      <c r="Q295" s="60"/>
      <c r="R295" s="60"/>
    </row>
    <row r="296" spans="11:18" ht="12.75">
      <c r="K296" s="60"/>
      <c r="L296" s="60"/>
      <c r="M296" s="60"/>
      <c r="N296" s="60"/>
      <c r="O296" s="60"/>
      <c r="P296" s="60"/>
      <c r="Q296" s="60"/>
      <c r="R296" s="60"/>
    </row>
    <row r="297" spans="11:18" ht="12.75">
      <c r="K297" s="60"/>
      <c r="L297" s="60"/>
      <c r="M297" s="60"/>
      <c r="N297" s="60"/>
      <c r="O297" s="60"/>
      <c r="P297" s="60"/>
      <c r="Q297" s="60"/>
      <c r="R297" s="60"/>
    </row>
    <row r="298" spans="13:18" ht="12.75">
      <c r="M298" s="60"/>
      <c r="N298" s="60"/>
      <c r="O298" s="60"/>
      <c r="P298" s="60"/>
      <c r="Q298" s="60"/>
      <c r="R298" s="60"/>
    </row>
  </sheetData>
  <sheetProtection/>
  <mergeCells count="399">
    <mergeCell ref="E210:E221"/>
    <mergeCell ref="F210:H210"/>
    <mergeCell ref="I210:R210"/>
    <mergeCell ref="F211:F221"/>
    <mergeCell ref="Q216:Q221"/>
    <mergeCell ref="R216:R221"/>
    <mergeCell ref="N213:R214"/>
    <mergeCell ref="J215:J221"/>
    <mergeCell ref="G211:G221"/>
    <mergeCell ref="H211:H221"/>
    <mergeCell ref="A210:A221"/>
    <mergeCell ref="B210:B221"/>
    <mergeCell ref="C210:C221"/>
    <mergeCell ref="D210:D221"/>
    <mergeCell ref="K216:K221"/>
    <mergeCell ref="K215:M215"/>
    <mergeCell ref="N215:N221"/>
    <mergeCell ref="I211:R211"/>
    <mergeCell ref="I212:I221"/>
    <mergeCell ref="L216:L221"/>
    <mergeCell ref="M216:M221"/>
    <mergeCell ref="J212:R212"/>
    <mergeCell ref="J213:M214"/>
    <mergeCell ref="J196:J197"/>
    <mergeCell ref="K196:K197"/>
    <mergeCell ref="L196:L197"/>
    <mergeCell ref="M196:M197"/>
    <mergeCell ref="H196:H197"/>
    <mergeCell ref="I196:I197"/>
    <mergeCell ref="B195:D195"/>
    <mergeCell ref="D196:D197"/>
    <mergeCell ref="E196:E197"/>
    <mergeCell ref="C196:C199"/>
    <mergeCell ref="I246:I247"/>
    <mergeCell ref="J246:J247"/>
    <mergeCell ref="K246:K247"/>
    <mergeCell ref="C191:F191"/>
    <mergeCell ref="C192:F192"/>
    <mergeCell ref="B193:G193"/>
    <mergeCell ref="B194:D194"/>
    <mergeCell ref="C242:F242"/>
    <mergeCell ref="C243:G244"/>
    <mergeCell ref="B245:D245"/>
    <mergeCell ref="C281:D281"/>
    <mergeCell ref="E169:E180"/>
    <mergeCell ref="F169:H169"/>
    <mergeCell ref="F170:F180"/>
    <mergeCell ref="G170:G180"/>
    <mergeCell ref="H170:H180"/>
    <mergeCell ref="H246:H247"/>
    <mergeCell ref="C246:C247"/>
    <mergeCell ref="F196:F197"/>
    <mergeCell ref="G196:G197"/>
    <mergeCell ref="K174:M174"/>
    <mergeCell ref="N174:N180"/>
    <mergeCell ref="A169:A180"/>
    <mergeCell ref="B169:B180"/>
    <mergeCell ref="C169:C180"/>
    <mergeCell ref="D169:D180"/>
    <mergeCell ref="Q175:Q180"/>
    <mergeCell ref="A265:D265"/>
    <mergeCell ref="C183:F183"/>
    <mergeCell ref="C184:G185"/>
    <mergeCell ref="B186:D186"/>
    <mergeCell ref="D246:D247"/>
    <mergeCell ref="E246:E247"/>
    <mergeCell ref="F246:F247"/>
    <mergeCell ref="G246:G247"/>
    <mergeCell ref="N246:N247"/>
    <mergeCell ref="P283:R283"/>
    <mergeCell ref="R175:R180"/>
    <mergeCell ref="I169:R169"/>
    <mergeCell ref="O157:O159"/>
    <mergeCell ref="O174:R174"/>
    <mergeCell ref="K175:K180"/>
    <mergeCell ref="L175:L180"/>
    <mergeCell ref="M175:M180"/>
    <mergeCell ref="O175:O180"/>
    <mergeCell ref="P175:P180"/>
    <mergeCell ref="P157:P159"/>
    <mergeCell ref="Q157:Q159"/>
    <mergeCell ref="R157:R159"/>
    <mergeCell ref="R146:R148"/>
    <mergeCell ref="P146:P148"/>
    <mergeCell ref="Q146:Q148"/>
    <mergeCell ref="P286:R286"/>
    <mergeCell ref="I170:R170"/>
    <mergeCell ref="I171:I180"/>
    <mergeCell ref="J171:R171"/>
    <mergeCell ref="J172:M173"/>
    <mergeCell ref="N172:R173"/>
    <mergeCell ref="J174:J180"/>
    <mergeCell ref="I187:I188"/>
    <mergeCell ref="J187:J188"/>
    <mergeCell ref="K187:K188"/>
    <mergeCell ref="B158:B159"/>
    <mergeCell ref="L157:L159"/>
    <mergeCell ref="M157:M159"/>
    <mergeCell ref="N157:N159"/>
    <mergeCell ref="F157:F159"/>
    <mergeCell ref="G157:G159"/>
    <mergeCell ref="H157:H159"/>
    <mergeCell ref="I157:I159"/>
    <mergeCell ref="J146:J148"/>
    <mergeCell ref="C153:F153"/>
    <mergeCell ref="J157:J159"/>
    <mergeCell ref="K157:K159"/>
    <mergeCell ref="C154:G155"/>
    <mergeCell ref="C157:C159"/>
    <mergeCell ref="D157:D159"/>
    <mergeCell ref="E157:E159"/>
    <mergeCell ref="K146:K148"/>
    <mergeCell ref="C146:C148"/>
    <mergeCell ref="L146:L148"/>
    <mergeCell ref="M146:M148"/>
    <mergeCell ref="N146:N148"/>
    <mergeCell ref="O146:O148"/>
    <mergeCell ref="D146:D148"/>
    <mergeCell ref="E146:E148"/>
    <mergeCell ref="F146:F148"/>
    <mergeCell ref="E128:E139"/>
    <mergeCell ref="F128:H128"/>
    <mergeCell ref="C142:F142"/>
    <mergeCell ref="C143:F143"/>
    <mergeCell ref="B144:G144"/>
    <mergeCell ref="B145:D145"/>
    <mergeCell ref="F129:F139"/>
    <mergeCell ref="I128:R128"/>
    <mergeCell ref="G129:G139"/>
    <mergeCell ref="H129:H139"/>
    <mergeCell ref="L134:L139"/>
    <mergeCell ref="J130:R130"/>
    <mergeCell ref="J131:M132"/>
    <mergeCell ref="N131:R132"/>
    <mergeCell ref="J133:J139"/>
    <mergeCell ref="K133:M133"/>
    <mergeCell ref="N133:N139"/>
    <mergeCell ref="I129:R129"/>
    <mergeCell ref="I130:I139"/>
    <mergeCell ref="O133:R133"/>
    <mergeCell ref="K134:K139"/>
    <mergeCell ref="O134:O139"/>
    <mergeCell ref="P134:P139"/>
    <mergeCell ref="M134:M139"/>
    <mergeCell ref="Q134:Q139"/>
    <mergeCell ref="R134:R139"/>
    <mergeCell ref="A128:A139"/>
    <mergeCell ref="B128:B139"/>
    <mergeCell ref="C128:C139"/>
    <mergeCell ref="D128:D139"/>
    <mergeCell ref="P120:P122"/>
    <mergeCell ref="Q120:Q122"/>
    <mergeCell ref="R120:R122"/>
    <mergeCell ref="O120:O122"/>
    <mergeCell ref="B110:B111"/>
    <mergeCell ref="C116:F116"/>
    <mergeCell ref="C117:G118"/>
    <mergeCell ref="C120:C122"/>
    <mergeCell ref="D120:D122"/>
    <mergeCell ref="B121:B122"/>
    <mergeCell ref="E120:E122"/>
    <mergeCell ref="F120:F122"/>
    <mergeCell ref="G120:G122"/>
    <mergeCell ref="J109:J111"/>
    <mergeCell ref="C109:C111"/>
    <mergeCell ref="D109:D111"/>
    <mergeCell ref="E109:E111"/>
    <mergeCell ref="F109:F111"/>
    <mergeCell ref="N120:N122"/>
    <mergeCell ref="H120:H122"/>
    <mergeCell ref="I120:I122"/>
    <mergeCell ref="J120:J122"/>
    <mergeCell ref="L120:L122"/>
    <mergeCell ref="K120:K122"/>
    <mergeCell ref="M120:M122"/>
    <mergeCell ref="G92:G102"/>
    <mergeCell ref="Q109:Q111"/>
    <mergeCell ref="R109:R111"/>
    <mergeCell ref="K109:K111"/>
    <mergeCell ref="L109:L111"/>
    <mergeCell ref="M109:M111"/>
    <mergeCell ref="N109:N111"/>
    <mergeCell ref="P109:P111"/>
    <mergeCell ref="O109:O111"/>
    <mergeCell ref="H109:H111"/>
    <mergeCell ref="K96:M96"/>
    <mergeCell ref="Q97:Q102"/>
    <mergeCell ref="C105:F105"/>
    <mergeCell ref="C106:G107"/>
    <mergeCell ref="E91:E102"/>
    <mergeCell ref="F91:H91"/>
    <mergeCell ref="I91:R91"/>
    <mergeCell ref="N96:N102"/>
    <mergeCell ref="O96:R96"/>
    <mergeCell ref="F92:F102"/>
    <mergeCell ref="L97:L102"/>
    <mergeCell ref="M97:M102"/>
    <mergeCell ref="O97:O102"/>
    <mergeCell ref="K97:K102"/>
    <mergeCell ref="R97:R102"/>
    <mergeCell ref="P83:P85"/>
    <mergeCell ref="Q83:Q85"/>
    <mergeCell ref="P97:P102"/>
    <mergeCell ref="I92:R92"/>
    <mergeCell ref="I93:I102"/>
    <mergeCell ref="J93:R93"/>
    <mergeCell ref="J94:M95"/>
    <mergeCell ref="N94:R95"/>
    <mergeCell ref="J96:J102"/>
    <mergeCell ref="A91:A102"/>
    <mergeCell ref="B91:B102"/>
    <mergeCell ref="C91:C102"/>
    <mergeCell ref="D91:D102"/>
    <mergeCell ref="R83:R85"/>
    <mergeCell ref="B84:B85"/>
    <mergeCell ref="L83:L85"/>
    <mergeCell ref="M83:M85"/>
    <mergeCell ref="N83:N85"/>
    <mergeCell ref="O83:O85"/>
    <mergeCell ref="H83:H85"/>
    <mergeCell ref="I83:I85"/>
    <mergeCell ref="J83:J85"/>
    <mergeCell ref="K83:K85"/>
    <mergeCell ref="C79:F79"/>
    <mergeCell ref="C80:G81"/>
    <mergeCell ref="C83:C85"/>
    <mergeCell ref="D83:D85"/>
    <mergeCell ref="E83:E85"/>
    <mergeCell ref="F83:F85"/>
    <mergeCell ref="G83:G85"/>
    <mergeCell ref="B73:B74"/>
    <mergeCell ref="O72:O74"/>
    <mergeCell ref="P72:P74"/>
    <mergeCell ref="Q72:Q74"/>
    <mergeCell ref="G72:G74"/>
    <mergeCell ref="H72:H74"/>
    <mergeCell ref="I72:I74"/>
    <mergeCell ref="J72:J74"/>
    <mergeCell ref="C72:C74"/>
    <mergeCell ref="D72:D74"/>
    <mergeCell ref="R72:R74"/>
    <mergeCell ref="K72:K74"/>
    <mergeCell ref="L72:L74"/>
    <mergeCell ref="M72:M74"/>
    <mergeCell ref="N72:N74"/>
    <mergeCell ref="J56:R56"/>
    <mergeCell ref="J57:M58"/>
    <mergeCell ref="N57:R58"/>
    <mergeCell ref="J59:J65"/>
    <mergeCell ref="K59:M59"/>
    <mergeCell ref="N59:N65"/>
    <mergeCell ref="O59:R59"/>
    <mergeCell ref="R60:R65"/>
    <mergeCell ref="P60:P65"/>
    <mergeCell ref="E72:E74"/>
    <mergeCell ref="F72:F74"/>
    <mergeCell ref="Q60:Q65"/>
    <mergeCell ref="K60:K65"/>
    <mergeCell ref="L60:L65"/>
    <mergeCell ref="M60:M65"/>
    <mergeCell ref="O60:O65"/>
    <mergeCell ref="H55:H65"/>
    <mergeCell ref="I55:R55"/>
    <mergeCell ref="I56:I65"/>
    <mergeCell ref="L32:L34"/>
    <mergeCell ref="M32:M34"/>
    <mergeCell ref="N32:N34"/>
    <mergeCell ref="O32:O34"/>
    <mergeCell ref="R19:R23"/>
    <mergeCell ref="O19:O23"/>
    <mergeCell ref="P32:P34"/>
    <mergeCell ref="Q32:Q34"/>
    <mergeCell ref="P19:P23"/>
    <mergeCell ref="L19:L23"/>
    <mergeCell ref="A7:N8"/>
    <mergeCell ref="A9:N9"/>
    <mergeCell ref="A10:M10"/>
    <mergeCell ref="F14:F23"/>
    <mergeCell ref="J15:R15"/>
    <mergeCell ref="N16:R17"/>
    <mergeCell ref="K19:K23"/>
    <mergeCell ref="I13:R13"/>
    <mergeCell ref="Q19:Q23"/>
    <mergeCell ref="C28:F28"/>
    <mergeCell ref="C29:F29"/>
    <mergeCell ref="E13:E23"/>
    <mergeCell ref="G14:G23"/>
    <mergeCell ref="C26:D26"/>
    <mergeCell ref="C27:D27"/>
    <mergeCell ref="I14:R14"/>
    <mergeCell ref="I15:I23"/>
    <mergeCell ref="F13:H13"/>
    <mergeCell ref="J18:J23"/>
    <mergeCell ref="K18:M18"/>
    <mergeCell ref="H14:H23"/>
    <mergeCell ref="M19:M23"/>
    <mergeCell ref="N18:N23"/>
    <mergeCell ref="O18:R18"/>
    <mergeCell ref="J16:M17"/>
    <mergeCell ref="A13:A23"/>
    <mergeCell ref="B13:B23"/>
    <mergeCell ref="C13:C23"/>
    <mergeCell ref="D13:D23"/>
    <mergeCell ref="C68:F68"/>
    <mergeCell ref="C69:G70"/>
    <mergeCell ref="E54:E65"/>
    <mergeCell ref="F54:H54"/>
    <mergeCell ref="F55:F65"/>
    <mergeCell ref="G55:G65"/>
    <mergeCell ref="A54:A65"/>
    <mergeCell ref="B54:B65"/>
    <mergeCell ref="C54:C65"/>
    <mergeCell ref="D54:D65"/>
    <mergeCell ref="B30:G30"/>
    <mergeCell ref="B31:D31"/>
    <mergeCell ref="C32:C34"/>
    <mergeCell ref="D32:D34"/>
    <mergeCell ref="E32:E34"/>
    <mergeCell ref="F32:F34"/>
    <mergeCell ref="G32:G34"/>
    <mergeCell ref="J32:J34"/>
    <mergeCell ref="K32:K34"/>
    <mergeCell ref="U286:V286"/>
    <mergeCell ref="V288:W288"/>
    <mergeCell ref="U282:V282"/>
    <mergeCell ref="U283:V283"/>
    <mergeCell ref="U284:V284"/>
    <mergeCell ref="U285:V285"/>
    <mergeCell ref="R32:R34"/>
    <mergeCell ref="I54:R54"/>
    <mergeCell ref="G187:G188"/>
    <mergeCell ref="H187:H188"/>
    <mergeCell ref="H32:H34"/>
    <mergeCell ref="I32:I34"/>
    <mergeCell ref="G146:G148"/>
    <mergeCell ref="H146:H148"/>
    <mergeCell ref="I146:I148"/>
    <mergeCell ref="G109:G111"/>
    <mergeCell ref="I109:I111"/>
    <mergeCell ref="H92:H102"/>
    <mergeCell ref="C187:C188"/>
    <mergeCell ref="D187:D188"/>
    <mergeCell ref="E187:E188"/>
    <mergeCell ref="F187:F188"/>
    <mergeCell ref="P272:R272"/>
    <mergeCell ref="O187:O188"/>
    <mergeCell ref="P187:P188"/>
    <mergeCell ref="R187:R188"/>
    <mergeCell ref="Q187:Q188"/>
    <mergeCell ref="P246:P247"/>
    <mergeCell ref="O246:O247"/>
    <mergeCell ref="O196:O197"/>
    <mergeCell ref="P196:P197"/>
    <mergeCell ref="Q196:Q197"/>
    <mergeCell ref="L187:L188"/>
    <mergeCell ref="M187:M188"/>
    <mergeCell ref="N187:N188"/>
    <mergeCell ref="P269:R269"/>
    <mergeCell ref="L246:L247"/>
    <mergeCell ref="M246:M247"/>
    <mergeCell ref="N196:N197"/>
    <mergeCell ref="O216:O221"/>
    <mergeCell ref="P216:P221"/>
    <mergeCell ref="O215:R215"/>
    <mergeCell ref="Q246:Q247"/>
    <mergeCell ref="R246:R247"/>
    <mergeCell ref="R196:R197"/>
    <mergeCell ref="C224:F224"/>
    <mergeCell ref="C225:G225"/>
    <mergeCell ref="B226:G226"/>
    <mergeCell ref="B227:D227"/>
    <mergeCell ref="B228:D228"/>
    <mergeCell ref="C229:C230"/>
    <mergeCell ref="D229:D230"/>
    <mergeCell ref="E229:E230"/>
    <mergeCell ref="M229:M230"/>
    <mergeCell ref="F229:F230"/>
    <mergeCell ref="G229:G230"/>
    <mergeCell ref="H229:H230"/>
    <mergeCell ref="I229:I230"/>
    <mergeCell ref="R229:R230"/>
    <mergeCell ref="B232:B234"/>
    <mergeCell ref="B235:B237"/>
    <mergeCell ref="N229:N230"/>
    <mergeCell ref="O229:O230"/>
    <mergeCell ref="P229:P230"/>
    <mergeCell ref="Q229:Q230"/>
    <mergeCell ref="J229:J230"/>
    <mergeCell ref="K229:K230"/>
    <mergeCell ref="L229:L230"/>
    <mergeCell ref="E251:E262"/>
    <mergeCell ref="F251:H251"/>
    <mergeCell ref="F252:F262"/>
    <mergeCell ref="G252:G262"/>
    <mergeCell ref="H252:H262"/>
    <mergeCell ref="A251:A262"/>
    <mergeCell ref="B251:B262"/>
    <mergeCell ref="C251:C262"/>
    <mergeCell ref="D251:D262"/>
  </mergeCells>
  <printOptions/>
  <pageMargins left="0.3937007874015748" right="0" top="0" bottom="0" header="0.5118110236220472" footer="0.5118110236220472"/>
  <pageSetup horizontalDpi="600" verticalDpi="600" orientation="landscape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IKurpesa</cp:lastModifiedBy>
  <cp:lastPrinted>2015-01-21T10:08:05Z</cp:lastPrinted>
  <dcterms:created xsi:type="dcterms:W3CDTF">1999-02-17T18:24:00Z</dcterms:created>
  <dcterms:modified xsi:type="dcterms:W3CDTF">2015-01-21T10:40:20Z</dcterms:modified>
  <cp:category/>
  <cp:version/>
  <cp:contentType/>
  <cp:contentStatus/>
</cp:coreProperties>
</file>